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Hr Dept\Compensation\Part-Time Faculty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41" i="1"/>
  <c r="B39" i="1"/>
  <c r="B36" i="1"/>
  <c r="E22" i="1" l="1"/>
  <c r="E25" i="1" s="1"/>
  <c r="D22" i="1"/>
  <c r="D25" i="1" s="1"/>
  <c r="C22" i="1"/>
  <c r="C25" i="1" s="1"/>
  <c r="B22" i="1"/>
  <c r="E18" i="1"/>
  <c r="D18" i="1"/>
  <c r="C18" i="1"/>
  <c r="B18" i="1"/>
  <c r="E13" i="1"/>
  <c r="D13" i="1"/>
  <c r="C13" i="1"/>
  <c r="B13" i="1"/>
  <c r="B25" i="1"/>
  <c r="F25" i="1"/>
  <c r="F22" i="1"/>
  <c r="F18" i="1"/>
  <c r="F13" i="1"/>
  <c r="F8" i="1"/>
  <c r="E8" i="1"/>
  <c r="D8" i="1"/>
  <c r="C8" i="1"/>
  <c r="B8" i="1"/>
  <c r="F31" i="1" l="1"/>
  <c r="E31" i="1"/>
  <c r="D31" i="1"/>
  <c r="C31" i="1"/>
  <c r="B31" i="1"/>
  <c r="C30" i="1"/>
  <c r="B30" i="1"/>
  <c r="E29" i="1"/>
  <c r="D29" i="1"/>
  <c r="D26" i="1"/>
  <c r="C26" i="1"/>
  <c r="F26" i="1"/>
  <c r="E26" i="1"/>
  <c r="E23" i="1"/>
  <c r="D23" i="1"/>
  <c r="C23" i="1"/>
  <c r="F30" i="1"/>
  <c r="E30" i="1"/>
  <c r="D30" i="1"/>
  <c r="C29" i="1"/>
  <c r="B29" i="1"/>
  <c r="F19" i="1"/>
  <c r="F17" i="1" s="1"/>
  <c r="B19" i="1"/>
  <c r="B17" i="1" s="1"/>
  <c r="E19" i="1"/>
  <c r="E17" i="1" s="1"/>
  <c r="D19" i="1"/>
  <c r="D17" i="1" s="1"/>
  <c r="C20" i="1"/>
  <c r="E15" i="1"/>
  <c r="D15" i="1"/>
  <c r="D14" i="1"/>
  <c r="D12" i="1" s="1"/>
  <c r="C14" i="1"/>
  <c r="C12" i="1" s="1"/>
  <c r="B14" i="1"/>
  <c r="B12" i="1" s="1"/>
  <c r="F15" i="1"/>
  <c r="E14" i="1"/>
  <c r="E12" i="1" s="1"/>
  <c r="C15" i="1"/>
  <c r="F9" i="1"/>
  <c r="F7" i="1" s="1"/>
  <c r="E9" i="1"/>
  <c r="E7" i="1" s="1"/>
  <c r="D9" i="1"/>
  <c r="D7" i="1" s="1"/>
  <c r="F10" i="1"/>
  <c r="D10" i="1"/>
  <c r="C9" i="1"/>
  <c r="C7" i="1" s="1"/>
  <c r="B9" i="1"/>
  <c r="B7" i="1" s="1"/>
  <c r="E10" i="1" l="1"/>
  <c r="F14" i="1"/>
  <c r="F12" i="1" s="1"/>
  <c r="C19" i="1"/>
  <c r="C17" i="1" s="1"/>
  <c r="D20" i="1"/>
  <c r="E20" i="1"/>
  <c r="F23" i="1"/>
  <c r="F29" i="1"/>
  <c r="C10" i="1"/>
</calcChain>
</file>

<file path=xl/sharedStrings.xml><?xml version="1.0" encoding="utf-8"?>
<sst xmlns="http://schemas.openxmlformats.org/spreadsheetml/2006/main" count="35" uniqueCount="32">
  <si>
    <t>PART-TIME FACULTY ASSOCIATION SALARY SCHEDULE</t>
  </si>
  <si>
    <t>Level</t>
  </si>
  <si>
    <t>Group 1:</t>
  </si>
  <si>
    <t>Lecture courses (per credit)</t>
  </si>
  <si>
    <t>Per hour calculation</t>
  </si>
  <si>
    <t>(15 contact hrs/wk= 100% teaching load)</t>
  </si>
  <si>
    <t>Group 2:</t>
  </si>
  <si>
    <t>Lecture/lab courses (per credit)</t>
  </si>
  <si>
    <t>(18 contact hrs/wk = 100% teaching load)</t>
  </si>
  <si>
    <t>Group 3:</t>
  </si>
  <si>
    <t>Lab courses (per credit)</t>
  </si>
  <si>
    <t>(20 contact hrs/wk = 100% teaching load)</t>
  </si>
  <si>
    <t>Group 4:</t>
  </si>
  <si>
    <t>Clinical Supervision, Counselors, Librarians</t>
  </si>
  <si>
    <t>40 hrs/wk = 100% load</t>
  </si>
  <si>
    <t>Group OP:</t>
  </si>
  <si>
    <t>11 hours</t>
  </si>
  <si>
    <t>22 hours</t>
  </si>
  <si>
    <t>33 hours</t>
  </si>
  <si>
    <t>Group 5:</t>
  </si>
  <si>
    <t>Student Activities Schedule</t>
  </si>
  <si>
    <t>Scale A</t>
  </si>
  <si>
    <t>Head Coaches:  Baseball, Softball, Soccer, Volleyball, Wrestling, Mens' &amp; Womens" Basketball and Track</t>
  </si>
  <si>
    <t>Directors: Drama, Jazz Ensemble, Forensics</t>
  </si>
  <si>
    <t>Scale B</t>
  </si>
  <si>
    <t>Director: Swing Choir</t>
  </si>
  <si>
    <t>Scale C</t>
  </si>
  <si>
    <t>Head Coach: Cross Country</t>
  </si>
  <si>
    <t>Intramurals-Asst. Coaches: Baseball, Softball, Soccer, Volleyball, Wrestling, Mens' &amp; Womens' Basketball and Track</t>
  </si>
  <si>
    <t>Scale D</t>
  </si>
  <si>
    <t>Director: Pep Band</t>
  </si>
  <si>
    <t>SALARY SCHEDULE for the period July 1, 2021 -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</si>
</sst>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name val="Technical"/>
    </font>
    <font>
      <b/>
      <u/>
      <sz val="10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center"/>
    </xf>
    <xf numFmtId="10" fontId="0" fillId="0" borderId="0" xfId="0" applyNumberFormat="1"/>
    <xf numFmtId="0" fontId="4" fillId="0" borderId="0" xfId="0" applyFont="1"/>
    <xf numFmtId="10" fontId="5" fillId="0" borderId="0" xfId="0" applyNumberFormat="1" applyFont="1" applyFill="1"/>
    <xf numFmtId="9" fontId="0" fillId="0" borderId="0" xfId="0" applyNumberForma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/>
    <xf numFmtId="44" fontId="4" fillId="0" borderId="1" xfId="1" applyNumberFormat="1" applyFont="1" applyBorder="1"/>
    <xf numFmtId="9" fontId="0" fillId="0" borderId="0" xfId="2" applyFont="1"/>
    <xf numFmtId="0" fontId="4" fillId="2" borderId="1" xfId="0" applyFont="1" applyFill="1" applyBorder="1"/>
    <xf numFmtId="44" fontId="4" fillId="2" borderId="1" xfId="1" applyNumberFormat="1" applyFont="1" applyFill="1" applyBorder="1"/>
    <xf numFmtId="164" fontId="4" fillId="0" borderId="1" xfId="2" applyNumberFormat="1" applyFont="1" applyBorder="1"/>
    <xf numFmtId="0" fontId="4" fillId="0" borderId="1" xfId="0" applyFont="1" applyBorder="1" applyAlignment="1">
      <alignment wrapText="1"/>
    </xf>
    <xf numFmtId="44" fontId="4" fillId="2" borderId="1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44" fontId="4" fillId="0" borderId="0" xfId="1" applyFont="1" applyFill="1" applyBorder="1"/>
    <xf numFmtId="0" fontId="6" fillId="0" borderId="6" xfId="0" applyFont="1" applyBorder="1"/>
    <xf numFmtId="0" fontId="0" fillId="0" borderId="7" xfId="0" applyBorder="1"/>
    <xf numFmtId="0" fontId="3" fillId="0" borderId="3" xfId="0" applyFont="1" applyBorder="1"/>
    <xf numFmtId="44" fontId="4" fillId="0" borderId="8" xfId="1" applyNumberFormat="1" applyFont="1" applyBorder="1" applyAlignment="1">
      <alignment vertical="center"/>
    </xf>
    <xf numFmtId="0" fontId="3" fillId="0" borderId="9" xfId="0" applyFont="1" applyBorder="1"/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44" fontId="4" fillId="0" borderId="0" xfId="1" applyFont="1" applyBorder="1"/>
    <xf numFmtId="165" fontId="0" fillId="0" borderId="0" xfId="0" applyNumberFormat="1"/>
    <xf numFmtId="0" fontId="4" fillId="0" borderId="13" xfId="0" applyFont="1" applyBorder="1" applyAlignment="1">
      <alignment wrapText="1"/>
    </xf>
    <xf numFmtId="0" fontId="4" fillId="0" borderId="13" xfId="0" applyFont="1" applyBorder="1"/>
    <xf numFmtId="0" fontId="4" fillId="0" borderId="11" xfId="0" applyFont="1" applyBorder="1"/>
    <xf numFmtId="0" fontId="2" fillId="0" borderId="0" xfId="0" applyFont="1"/>
    <xf numFmtId="0" fontId="4" fillId="3" borderId="1" xfId="0" applyFont="1" applyFill="1" applyBorder="1"/>
    <xf numFmtId="44" fontId="4" fillId="3" borderId="1" xfId="1" applyNumberFormat="1" applyFont="1" applyFill="1" applyBorder="1"/>
    <xf numFmtId="164" fontId="4" fillId="3" borderId="1" xfId="2" applyNumberFormat="1" applyFont="1" applyFill="1" applyBorder="1"/>
    <xf numFmtId="0" fontId="4" fillId="3" borderId="2" xfId="0" applyFont="1" applyFill="1" applyBorder="1" applyAlignment="1">
      <alignment horizontal="right"/>
    </xf>
    <xf numFmtId="44" fontId="4" fillId="3" borderId="2" xfId="1" applyFont="1" applyFill="1" applyBorder="1"/>
    <xf numFmtId="44" fontId="4" fillId="3" borderId="3" xfId="1" applyFont="1" applyFill="1" applyBorder="1"/>
    <xf numFmtId="0" fontId="4" fillId="3" borderId="4" xfId="0" applyFont="1" applyFill="1" applyBorder="1" applyAlignment="1">
      <alignment horizontal="right"/>
    </xf>
    <xf numFmtId="44" fontId="4" fillId="3" borderId="4" xfId="1" applyFont="1" applyFill="1" applyBorder="1"/>
    <xf numFmtId="44" fontId="4" fillId="3" borderId="5" xfId="1" applyFont="1" applyFill="1" applyBorder="1"/>
    <xf numFmtId="0" fontId="6" fillId="3" borderId="0" xfId="0" applyFont="1" applyFill="1" applyBorder="1"/>
    <xf numFmtId="0" fontId="4" fillId="3" borderId="0" xfId="0" applyFont="1" applyFill="1" applyBorder="1"/>
    <xf numFmtId="164" fontId="4" fillId="3" borderId="0" xfId="2" applyNumberFormat="1" applyFont="1" applyFill="1" applyBorder="1"/>
    <xf numFmtId="0" fontId="4" fillId="3" borderId="2" xfId="0" applyFont="1" applyFill="1" applyBorder="1"/>
    <xf numFmtId="164" fontId="4" fillId="3" borderId="2" xfId="2" applyNumberFormat="1" applyFont="1" applyFill="1" applyBorder="1"/>
    <xf numFmtId="164" fontId="4" fillId="3" borderId="3" xfId="2" applyNumberFormat="1" applyFont="1" applyFill="1" applyBorder="1"/>
    <xf numFmtId="0" fontId="0" fillId="3" borderId="1" xfId="0" applyFill="1" applyBorder="1"/>
    <xf numFmtId="0" fontId="3" fillId="0" borderId="0" xfId="0" applyFont="1" applyAlignment="1">
      <alignment horizontal="center"/>
    </xf>
    <xf numFmtId="8" fontId="4" fillId="0" borderId="10" xfId="1" applyNumberFormat="1" applyFont="1" applyBorder="1" applyAlignment="1">
      <alignment horizontal="center" vertical="center"/>
    </xf>
    <xf numFmtId="44" fontId="4" fillId="0" borderId="12" xfId="1" applyNumberFormat="1" applyFont="1" applyBorder="1" applyAlignment="1">
      <alignment horizontal="center" vertical="center"/>
    </xf>
    <xf numFmtId="44" fontId="4" fillId="0" borderId="14" xfId="1" applyNumberFormat="1" applyFont="1" applyBorder="1" applyAlignment="1">
      <alignment horizontal="center" vertical="center"/>
    </xf>
    <xf numFmtId="44" fontId="4" fillId="0" borderId="14" xfId="1" applyFont="1" applyBorder="1" applyAlignment="1">
      <alignment horizontal="center" vertical="center"/>
    </xf>
    <xf numFmtId="164" fontId="0" fillId="0" borderId="0" xfId="2" applyNumberFormat="1" applyFont="1"/>
    <xf numFmtId="44" fontId="4" fillId="0" borderId="0" xfId="1" applyFont="1"/>
    <xf numFmtId="0" fontId="7" fillId="0" borderId="0" xfId="0" applyFont="1" applyAlignment="1">
      <alignment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H11" sqref="H11"/>
    </sheetView>
  </sheetViews>
  <sheetFormatPr defaultRowHeight="15"/>
  <cols>
    <col min="1" max="1" width="28" customWidth="1"/>
    <col min="2" max="2" width="10.85546875" bestFit="1" customWidth="1"/>
    <col min="3" max="4" width="11.5703125" bestFit="1" customWidth="1"/>
    <col min="5" max="6" width="11.28515625" customWidth="1"/>
    <col min="7" max="7" width="9.5703125" customWidth="1"/>
    <col min="8" max="9" width="9.140625" customWidth="1"/>
    <col min="10" max="10" width="10.140625" bestFit="1" customWidth="1"/>
    <col min="11" max="12" width="9.140625" customWidth="1"/>
  </cols>
  <sheetData>
    <row r="1" spans="1:14">
      <c r="A1" s="48" t="s">
        <v>0</v>
      </c>
      <c r="B1" s="48"/>
      <c r="C1" s="48"/>
      <c r="D1" s="48"/>
      <c r="E1" s="48"/>
      <c r="F1" s="1"/>
      <c r="H1" s="2"/>
    </row>
    <row r="2" spans="1:14">
      <c r="A2" s="3"/>
      <c r="B2" s="3"/>
      <c r="C2" s="3"/>
      <c r="D2" s="3"/>
      <c r="E2" s="3"/>
      <c r="F2" s="3"/>
    </row>
    <row r="3" spans="1:14">
      <c r="A3" s="48" t="s">
        <v>31</v>
      </c>
      <c r="B3" s="48"/>
      <c r="C3" s="48"/>
      <c r="D3" s="48"/>
      <c r="E3" s="48"/>
      <c r="F3" s="1"/>
      <c r="G3" s="4"/>
      <c r="H3" s="5"/>
    </row>
    <row r="4" spans="1:14">
      <c r="A4" s="3"/>
      <c r="B4" s="3"/>
      <c r="C4" s="3"/>
      <c r="D4" s="3"/>
      <c r="E4" s="3"/>
      <c r="F4" s="3"/>
    </row>
    <row r="5" spans="1:14">
      <c r="A5" s="6" t="s">
        <v>1</v>
      </c>
      <c r="B5" s="7">
        <v>1</v>
      </c>
      <c r="C5" s="7">
        <v>2</v>
      </c>
      <c r="D5" s="7">
        <v>3</v>
      </c>
      <c r="E5" s="7">
        <v>4</v>
      </c>
      <c r="F5" s="7">
        <v>5</v>
      </c>
    </row>
    <row r="6" spans="1:14">
      <c r="A6" s="8" t="s">
        <v>2</v>
      </c>
      <c r="B6" s="9"/>
      <c r="C6" s="9"/>
      <c r="D6" s="9"/>
      <c r="E6" s="9"/>
      <c r="F6" s="9"/>
      <c r="H6" s="31"/>
    </row>
    <row r="7" spans="1:14">
      <c r="A7" s="9" t="s">
        <v>3</v>
      </c>
      <c r="B7" s="10">
        <f>(B9/3)</f>
        <v>736.63128000000006</v>
      </c>
      <c r="C7" s="10">
        <f>(C9/3)</f>
        <v>786.35303999999996</v>
      </c>
      <c r="D7" s="10">
        <f>(D9/3)</f>
        <v>840.61560000000009</v>
      </c>
      <c r="E7" s="10">
        <f>(E9/3)</f>
        <v>898.17024000000004</v>
      </c>
      <c r="F7" s="10">
        <f>(F9/3)</f>
        <v>992.12861000000009</v>
      </c>
      <c r="H7" s="31"/>
      <c r="N7" s="11"/>
    </row>
    <row r="8" spans="1:14">
      <c r="A8" s="12" t="s">
        <v>4</v>
      </c>
      <c r="B8" s="13">
        <f>64.89*1.032</f>
        <v>66.966480000000004</v>
      </c>
      <c r="C8" s="13">
        <f>69.27*1.032</f>
        <v>71.486639999999994</v>
      </c>
      <c r="D8" s="13">
        <f>74.05*1.032</f>
        <v>76.419600000000003</v>
      </c>
      <c r="E8" s="13">
        <f>79.12*1.032</f>
        <v>81.651840000000007</v>
      </c>
      <c r="F8" s="13">
        <f>84.53*1.067</f>
        <v>90.193510000000003</v>
      </c>
      <c r="H8" s="31"/>
      <c r="K8" s="53"/>
    </row>
    <row r="9" spans="1:14" hidden="1">
      <c r="A9" s="32" t="s">
        <v>5</v>
      </c>
      <c r="B9" s="33">
        <f>(B8*33)</f>
        <v>2209.8938400000002</v>
      </c>
      <c r="C9" s="33">
        <f>(C8*33)</f>
        <v>2359.0591199999999</v>
      </c>
      <c r="D9" s="33">
        <f>(D8*33)</f>
        <v>2521.8468000000003</v>
      </c>
      <c r="E9" s="33">
        <f>(E8*33)</f>
        <v>2694.5107200000002</v>
      </c>
      <c r="F9" s="33">
        <f>(F8*33)</f>
        <v>2976.3858300000002</v>
      </c>
      <c r="H9" s="31"/>
      <c r="K9" s="53"/>
    </row>
    <row r="10" spans="1:14" hidden="1">
      <c r="A10" s="32"/>
      <c r="B10" s="47"/>
      <c r="C10" s="34">
        <f>(C8/B8)-1</f>
        <v>6.749884419787322E-2</v>
      </c>
      <c r="D10" s="34">
        <f>(D8/C8)-1</f>
        <v>6.9005341417641253E-2</v>
      </c>
      <c r="E10" s="34">
        <f>(E8/D8)-1</f>
        <v>6.8467251856853428E-2</v>
      </c>
      <c r="F10" s="34">
        <f>(F8/E8)-1</f>
        <v>0.10461086976117118</v>
      </c>
    </row>
    <row r="11" spans="1:14">
      <c r="A11" s="8" t="s">
        <v>6</v>
      </c>
      <c r="B11" s="9"/>
      <c r="C11" s="9"/>
      <c r="D11" s="9"/>
      <c r="E11" s="9"/>
      <c r="F11" s="9"/>
      <c r="H11" s="31"/>
    </row>
    <row r="12" spans="1:14">
      <c r="A12" s="9" t="s">
        <v>7</v>
      </c>
      <c r="B12" s="10">
        <f>(B14/3)</f>
        <v>614.02967999999998</v>
      </c>
      <c r="C12" s="10">
        <f>(C14/3)</f>
        <v>655.35095999999999</v>
      </c>
      <c r="D12" s="10">
        <f>(D14/3)</f>
        <v>700.64543999999989</v>
      </c>
      <c r="E12" s="10">
        <f>(E14/3)</f>
        <v>748.77791999999999</v>
      </c>
      <c r="F12" s="10">
        <f>(F14/3)</f>
        <v>827.57587000000012</v>
      </c>
    </row>
    <row r="13" spans="1:14">
      <c r="A13" s="12" t="s">
        <v>4</v>
      </c>
      <c r="B13" s="13">
        <f>54.09*1.032</f>
        <v>55.820880000000002</v>
      </c>
      <c r="C13" s="13">
        <f>57.73*1.032</f>
        <v>59.577359999999999</v>
      </c>
      <c r="D13" s="13">
        <f>61.72*1.032</f>
        <v>63.695039999999999</v>
      </c>
      <c r="E13" s="13">
        <f>65.96*1.032</f>
        <v>68.070719999999994</v>
      </c>
      <c r="F13" s="13">
        <f>70.51*1.067</f>
        <v>75.234170000000006</v>
      </c>
    </row>
    <row r="14" spans="1:14" hidden="1">
      <c r="A14" s="32" t="s">
        <v>8</v>
      </c>
      <c r="B14" s="33">
        <f>(B13*33)</f>
        <v>1842.0890400000001</v>
      </c>
      <c r="C14" s="33">
        <f>(C13*33)</f>
        <v>1966.05288</v>
      </c>
      <c r="D14" s="33">
        <f>(D13*33)</f>
        <v>2101.9363199999998</v>
      </c>
      <c r="E14" s="33">
        <f>(E13*33)</f>
        <v>2246.33376</v>
      </c>
      <c r="F14" s="33">
        <f>(F13*33)</f>
        <v>2482.7276100000004</v>
      </c>
    </row>
    <row r="15" spans="1:14" hidden="1">
      <c r="A15" s="32"/>
      <c r="B15" s="32"/>
      <c r="C15" s="34">
        <f>(C13/B13)-1</f>
        <v>6.7295248659641205E-2</v>
      </c>
      <c r="D15" s="34">
        <f>(D13/C13)-1</f>
        <v>6.911484496795417E-2</v>
      </c>
      <c r="E15" s="34">
        <f>(E13/D13)-1</f>
        <v>6.8697342838625941E-2</v>
      </c>
      <c r="F15" s="34">
        <f>(F13/E13)-1</f>
        <v>0.10523540811673526</v>
      </c>
    </row>
    <row r="16" spans="1:14">
      <c r="A16" s="8" t="s">
        <v>9</v>
      </c>
      <c r="B16" s="9"/>
      <c r="C16" s="9"/>
      <c r="D16" s="9"/>
      <c r="E16" s="9"/>
      <c r="F16" s="9"/>
    </row>
    <row r="17" spans="1:6">
      <c r="A17" s="9" t="s">
        <v>10</v>
      </c>
      <c r="B17" s="10">
        <f>(B19/3)</f>
        <v>553.18295999999998</v>
      </c>
      <c r="C17" s="10">
        <f>(C19/3)</f>
        <v>590.41752000000008</v>
      </c>
      <c r="D17" s="10">
        <f>(D19/3)</f>
        <v>631.05768</v>
      </c>
      <c r="E17" s="10">
        <f>(E19/3)</f>
        <v>674.30880000000002</v>
      </c>
      <c r="F17" s="10">
        <f>(F19/3)</f>
        <v>745.29949999999997</v>
      </c>
    </row>
    <row r="18" spans="1:6">
      <c r="A18" s="12" t="s">
        <v>4</v>
      </c>
      <c r="B18" s="13">
        <f>48.73*1.032</f>
        <v>50.289359999999995</v>
      </c>
      <c r="C18" s="13">
        <f>52.01*1.032</f>
        <v>53.674320000000002</v>
      </c>
      <c r="D18" s="13">
        <f>55.59*1.032</f>
        <v>57.368880000000004</v>
      </c>
      <c r="E18" s="13">
        <f>59.4*1.032</f>
        <v>61.300800000000002</v>
      </c>
      <c r="F18" s="13">
        <f>63.5*1.067</f>
        <v>67.754499999999993</v>
      </c>
    </row>
    <row r="19" spans="1:6" hidden="1">
      <c r="A19" s="32" t="s">
        <v>11</v>
      </c>
      <c r="B19" s="33">
        <f>(B18*33)</f>
        <v>1659.5488799999998</v>
      </c>
      <c r="C19" s="33">
        <f>(C18*33)</f>
        <v>1771.2525600000001</v>
      </c>
      <c r="D19" s="33">
        <f>(D18*33)</f>
        <v>1893.1730400000001</v>
      </c>
      <c r="E19" s="33">
        <f>(E18*33)</f>
        <v>2022.9264000000001</v>
      </c>
      <c r="F19" s="33">
        <f>(F18*33)</f>
        <v>2235.8984999999998</v>
      </c>
    </row>
    <row r="20" spans="1:6" hidden="1">
      <c r="A20" s="32"/>
      <c r="B20" s="32"/>
      <c r="C20" s="34">
        <f>(C18/B18)-1</f>
        <v>6.7309665503796579E-2</v>
      </c>
      <c r="D20" s="34">
        <f>(D18/C18)-1</f>
        <v>6.8832916746779604E-2</v>
      </c>
      <c r="E20" s="34">
        <f>(E18/D18)-1</f>
        <v>6.85375067458176E-2</v>
      </c>
      <c r="F20" s="34"/>
    </row>
    <row r="21" spans="1:6">
      <c r="A21" s="8" t="s">
        <v>12</v>
      </c>
      <c r="B21" s="9"/>
      <c r="C21" s="9"/>
      <c r="D21" s="9"/>
      <c r="E21" s="9"/>
      <c r="F21" s="9"/>
    </row>
    <row r="22" spans="1:6" ht="26.25">
      <c r="A22" s="15" t="s">
        <v>13</v>
      </c>
      <c r="B22" s="16">
        <f>32.43*1.032</f>
        <v>33.467759999999998</v>
      </c>
      <c r="C22" s="16">
        <f>34.64*1.032</f>
        <v>35.748480000000001</v>
      </c>
      <c r="D22" s="16">
        <f>37.02*1.032</f>
        <v>38.204640000000005</v>
      </c>
      <c r="E22" s="16">
        <f>39.58*1.032</f>
        <v>40.846559999999997</v>
      </c>
      <c r="F22" s="16">
        <f>42.27*1.067</f>
        <v>45.102090000000004</v>
      </c>
    </row>
    <row r="23" spans="1:6" hidden="1">
      <c r="A23" s="32" t="s">
        <v>14</v>
      </c>
      <c r="B23" s="32"/>
      <c r="C23" s="34">
        <f>(C22/B22)-1</f>
        <v>6.8146777674992443E-2</v>
      </c>
      <c r="D23" s="34">
        <f>(D22/C22)-1</f>
        <v>6.8706697459584465E-2</v>
      </c>
      <c r="E23" s="34">
        <f>(E22/D22)-1</f>
        <v>6.9151809832522781E-2</v>
      </c>
      <c r="F23" s="34">
        <f>(F22/E22)-1</f>
        <v>0.10418331433540562</v>
      </c>
    </row>
    <row r="24" spans="1:6">
      <c r="A24" s="9"/>
      <c r="B24" s="9"/>
      <c r="C24" s="14"/>
      <c r="D24" s="14"/>
      <c r="E24" s="14"/>
      <c r="F24" s="14"/>
    </row>
    <row r="25" spans="1:6">
      <c r="A25" s="8" t="s">
        <v>15</v>
      </c>
      <c r="B25" s="16">
        <f>B22</f>
        <v>33.467759999999998</v>
      </c>
      <c r="C25" s="16">
        <f>C22</f>
        <v>35.748480000000001</v>
      </c>
      <c r="D25" s="16">
        <f>D22</f>
        <v>38.204640000000005</v>
      </c>
      <c r="E25" s="16">
        <f>E22</f>
        <v>40.846559999999997</v>
      </c>
      <c r="F25" s="16">
        <f>F22</f>
        <v>45.102090000000004</v>
      </c>
    </row>
    <row r="26" spans="1:6" hidden="1">
      <c r="A26" s="32" t="s">
        <v>14</v>
      </c>
      <c r="B26" s="32"/>
      <c r="C26" s="34">
        <f>(C25/B25)-1</f>
        <v>6.8146777674992443E-2</v>
      </c>
      <c r="D26" s="34">
        <f>(D25/C25)-1</f>
        <v>6.8706697459584465E-2</v>
      </c>
      <c r="E26" s="34">
        <f>(E25/D25)-1</f>
        <v>6.9151809832522781E-2</v>
      </c>
      <c r="F26" s="34">
        <f>(F25/E25)-1</f>
        <v>0.10418331433540562</v>
      </c>
    </row>
    <row r="27" spans="1:6" hidden="1">
      <c r="A27" s="41"/>
      <c r="B27" s="42"/>
      <c r="C27" s="43"/>
      <c r="D27" s="43"/>
      <c r="E27" s="43"/>
      <c r="F27" s="43"/>
    </row>
    <row r="28" spans="1:6" hidden="1">
      <c r="A28" s="44"/>
      <c r="B28" s="44"/>
      <c r="C28" s="45"/>
      <c r="D28" s="45"/>
      <c r="E28" s="46"/>
      <c r="F28" s="45"/>
    </row>
    <row r="29" spans="1:6" hidden="1">
      <c r="A29" s="35" t="s">
        <v>16</v>
      </c>
      <c r="B29" s="36">
        <f>(B22*11)</f>
        <v>368.14535999999998</v>
      </c>
      <c r="C29" s="36">
        <f>(C22*11)</f>
        <v>393.23328000000004</v>
      </c>
      <c r="D29" s="36">
        <f>(D22*11)</f>
        <v>420.25104000000005</v>
      </c>
      <c r="E29" s="37">
        <f>(E22*11)</f>
        <v>449.31215999999995</v>
      </c>
      <c r="F29" s="36">
        <f>(F22*11)</f>
        <v>496.12299000000007</v>
      </c>
    </row>
    <row r="30" spans="1:6" hidden="1">
      <c r="A30" s="35" t="s">
        <v>17</v>
      </c>
      <c r="B30" s="36">
        <f>(B22*22)</f>
        <v>736.29071999999996</v>
      </c>
      <c r="C30" s="36">
        <f>(C22*22)</f>
        <v>786.46656000000007</v>
      </c>
      <c r="D30" s="36">
        <f>(D22*22)</f>
        <v>840.50208000000009</v>
      </c>
      <c r="E30" s="37">
        <f>(E22*22)</f>
        <v>898.6243199999999</v>
      </c>
      <c r="F30" s="36">
        <f>(F22*22)</f>
        <v>992.24598000000015</v>
      </c>
    </row>
    <row r="31" spans="1:6" hidden="1">
      <c r="A31" s="38" t="s">
        <v>18</v>
      </c>
      <c r="B31" s="39">
        <f>(B22*33)</f>
        <v>1104.4360799999999</v>
      </c>
      <c r="C31" s="39">
        <f>(C22*33)</f>
        <v>1179.69984</v>
      </c>
      <c r="D31" s="39">
        <f>(D22*33)</f>
        <v>1260.7531200000001</v>
      </c>
      <c r="E31" s="40">
        <f>(E22*33)</f>
        <v>1347.9364799999998</v>
      </c>
      <c r="F31" s="39">
        <f>(F22*33)</f>
        <v>1488.3689700000002</v>
      </c>
    </row>
    <row r="32" spans="1:6">
      <c r="A32" s="17"/>
      <c r="B32" s="18"/>
      <c r="C32" s="18"/>
      <c r="D32" s="18"/>
      <c r="E32" s="18"/>
      <c r="F32" s="18"/>
    </row>
    <row r="33" spans="1:10">
      <c r="C33" s="3"/>
      <c r="D33" s="3"/>
      <c r="E33" s="3"/>
      <c r="F33" s="3"/>
    </row>
    <row r="34" spans="1:10">
      <c r="A34" s="19" t="s">
        <v>19</v>
      </c>
      <c r="B34" s="20"/>
      <c r="C34" s="3"/>
      <c r="D34" s="3"/>
      <c r="E34" s="3"/>
      <c r="F34" s="3"/>
    </row>
    <row r="35" spans="1:10" ht="15.75" thickBot="1">
      <c r="A35" s="21" t="s">
        <v>20</v>
      </c>
      <c r="B35" s="22"/>
      <c r="C35" s="3"/>
      <c r="D35" s="3"/>
      <c r="E35" s="3"/>
      <c r="F35" s="3"/>
    </row>
    <row r="36" spans="1:10">
      <c r="A36" s="23" t="s">
        <v>21</v>
      </c>
      <c r="B36" s="49">
        <f>11125.15*1.032</f>
        <v>11481.1548</v>
      </c>
      <c r="C36" s="3"/>
      <c r="D36" s="3"/>
      <c r="F36" s="3"/>
    </row>
    <row r="37" spans="1:10" ht="51.75">
      <c r="A37" s="24" t="s">
        <v>22</v>
      </c>
      <c r="B37" s="50"/>
      <c r="C37" s="25"/>
      <c r="D37" s="26"/>
      <c r="F37" s="3"/>
      <c r="H37" s="27"/>
      <c r="I37" s="27"/>
      <c r="J37" s="27"/>
    </row>
    <row r="38" spans="1:10" ht="27" thickBot="1">
      <c r="A38" s="28" t="s">
        <v>23</v>
      </c>
      <c r="B38" s="51"/>
      <c r="C38" s="25"/>
      <c r="D38" s="26"/>
      <c r="F38" s="3"/>
      <c r="H38" s="27"/>
      <c r="I38" s="27"/>
      <c r="J38" s="27"/>
    </row>
    <row r="39" spans="1:10">
      <c r="A39" s="23" t="s">
        <v>24</v>
      </c>
      <c r="B39" s="49">
        <f>8894.13*1.032</f>
        <v>9178.7421599999998</v>
      </c>
      <c r="C39" s="3"/>
      <c r="D39" s="3"/>
      <c r="F39" s="3"/>
      <c r="H39" s="27"/>
      <c r="I39" s="27"/>
      <c r="J39" s="27"/>
    </row>
    <row r="40" spans="1:10" ht="15.75" thickBot="1">
      <c r="A40" s="29" t="s">
        <v>25</v>
      </c>
      <c r="B40" s="51"/>
      <c r="C40" s="3"/>
      <c r="D40" s="54"/>
      <c r="F40" s="3"/>
      <c r="H40" s="27"/>
      <c r="I40" s="27"/>
      <c r="J40" s="27"/>
    </row>
    <row r="41" spans="1:10">
      <c r="A41" s="23" t="s">
        <v>26</v>
      </c>
      <c r="B41" s="49">
        <f>6671*1.032</f>
        <v>6884.4719999999998</v>
      </c>
      <c r="C41" s="3"/>
      <c r="D41" s="3"/>
      <c r="F41" s="3"/>
      <c r="H41" s="27"/>
      <c r="I41" s="27"/>
      <c r="J41" s="27"/>
    </row>
    <row r="42" spans="1:10">
      <c r="A42" s="30" t="s">
        <v>27</v>
      </c>
      <c r="B42" s="50"/>
      <c r="C42" s="25"/>
      <c r="D42" s="26"/>
      <c r="F42" s="3"/>
      <c r="H42" s="27"/>
      <c r="I42" s="27"/>
      <c r="J42" s="27"/>
    </row>
    <row r="43" spans="1:10" ht="51.75" thickBot="1">
      <c r="A43" s="55" t="s">
        <v>28</v>
      </c>
      <c r="B43" s="51"/>
      <c r="C43" s="3"/>
      <c r="D43" s="3"/>
      <c r="F43" s="3"/>
      <c r="H43" s="27"/>
      <c r="I43" s="27"/>
      <c r="J43" s="27"/>
    </row>
    <row r="44" spans="1:10">
      <c r="A44" s="23" t="s">
        <v>29</v>
      </c>
      <c r="B44" s="49">
        <f>5562.56*1.032</f>
        <v>5740.561920000001</v>
      </c>
      <c r="C44" s="3"/>
      <c r="D44" s="3"/>
      <c r="F44" s="3"/>
      <c r="H44" s="27"/>
      <c r="I44" s="27"/>
      <c r="J44" s="27"/>
    </row>
    <row r="45" spans="1:10" ht="15.75" thickBot="1">
      <c r="A45" s="29" t="s">
        <v>30</v>
      </c>
      <c r="B45" s="52"/>
      <c r="C45" s="3"/>
      <c r="D45" s="54"/>
      <c r="F45" s="3"/>
      <c r="H45" s="27"/>
      <c r="I45" s="27"/>
      <c r="J45" s="27"/>
    </row>
  </sheetData>
  <mergeCells count="6">
    <mergeCell ref="B44:B45"/>
    <mergeCell ref="A1:E1"/>
    <mergeCell ref="A3:E3"/>
    <mergeCell ref="B36:B38"/>
    <mergeCell ref="B39:B40"/>
    <mergeCell ref="B41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Clackamas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Vu</dc:creator>
  <cp:lastModifiedBy>Vanessa Vu</cp:lastModifiedBy>
  <dcterms:created xsi:type="dcterms:W3CDTF">2021-01-22T00:54:08Z</dcterms:created>
  <dcterms:modified xsi:type="dcterms:W3CDTF">2021-02-22T21:39:12Z</dcterms:modified>
</cp:coreProperties>
</file>