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5"/>
  <workbookPr defaultThemeVersion="124226"/>
  <mc:AlternateContent xmlns:mc="http://schemas.openxmlformats.org/markup-compatibility/2006">
    <mc:Choice Requires="x15">
      <x15ac:absPath xmlns:x15ac="http://schemas.microsoft.com/office/spreadsheetml/2010/11/ac" url="I:\Hr Dept\Benefits\Open Enrollment and Plan Docs\2025-26\"/>
    </mc:Choice>
  </mc:AlternateContent>
  <xr:revisionPtr revIDLastSave="0" documentId="13_ncr:1_{A4851B2F-58AB-488F-A4B1-0498F2834178}" xr6:coauthVersionLast="36" xr6:coauthVersionMax="36" xr10:uidLastSave="{00000000-0000-0000-0000-000000000000}"/>
  <bookViews>
    <workbookView xWindow="0" yWindow="0" windowWidth="28800" windowHeight="12300" xr2:uid="{00000000-000D-0000-FFFF-FFFF00000000}"/>
  </bookViews>
  <sheets>
    <sheet name="Benefits Calc" sheetId="1" r:id="rId1"/>
    <sheet name="Addtl Life" sheetId="4" r:id="rId2"/>
    <sheet name="Sheet2" sheetId="2" state="hidden" r:id="rId3"/>
  </sheets>
  <definedNames>
    <definedName name="_xlnm.Print_Area" localSheetId="1">'Addtl Life'!$B$3:$K$32</definedName>
  </definedNames>
  <calcPr calcId="191029"/>
</workbook>
</file>

<file path=xl/calcChain.xml><?xml version="1.0" encoding="utf-8"?>
<calcChain xmlns="http://schemas.openxmlformats.org/spreadsheetml/2006/main">
  <c r="E21" i="1" l="1"/>
  <c r="C36" i="1"/>
  <c r="E36" i="1" s="1"/>
  <c r="I23" i="2" l="1"/>
  <c r="D17" i="2" s="1"/>
  <c r="D20" i="2" l="1"/>
  <c r="D19" i="2"/>
  <c r="D18" i="2"/>
  <c r="C20" i="2"/>
  <c r="C19" i="2"/>
  <c r="C18" i="2"/>
  <c r="C17" i="2"/>
  <c r="G26" i="4" l="1"/>
  <c r="K12" i="4"/>
  <c r="C26" i="4"/>
  <c r="E38" i="1" s="1"/>
  <c r="E14" i="1"/>
  <c r="E10" i="1" l="1"/>
  <c r="E23" i="1" l="1"/>
  <c r="E18" i="1" l="1"/>
  <c r="E8" i="1" l="1"/>
  <c r="E2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its</author>
    <author>Vanessa Vu</author>
  </authors>
  <commentList>
    <comment ref="E8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This is the monthly amount the College contributes toward your premium costs.
</t>
        </r>
      </text>
    </comment>
    <comment ref="E25" authorId="1" shapeId="0" xr:uid="{00000000-0006-0000-0000-000002000000}">
      <text>
        <r>
          <rPr>
            <sz val="9"/>
            <color indexed="81"/>
            <rFont val="Tahoma"/>
            <family val="2"/>
          </rPr>
          <t>This amount is payroll deducted each month for the above coverage.</t>
        </r>
      </text>
    </comment>
  </commentList>
</comments>
</file>

<file path=xl/sharedStrings.xml><?xml version="1.0" encoding="utf-8"?>
<sst xmlns="http://schemas.openxmlformats.org/spreadsheetml/2006/main" count="139" uniqueCount="94">
  <si>
    <t>Medical Tier</t>
  </si>
  <si>
    <t>Employee Only</t>
  </si>
  <si>
    <t>Employee + Family</t>
  </si>
  <si>
    <t>Medical Plan</t>
  </si>
  <si>
    <t>Kaiser</t>
  </si>
  <si>
    <t>Employee Group</t>
  </si>
  <si>
    <t>Classified</t>
  </si>
  <si>
    <t>Full Time Faculty</t>
  </si>
  <si>
    <t>PT Faculty</t>
  </si>
  <si>
    <t>Other</t>
  </si>
  <si>
    <t>FT Faculty</t>
  </si>
  <si>
    <t>Admin</t>
  </si>
  <si>
    <t>Emp Only</t>
  </si>
  <si>
    <t>Emp +1</t>
  </si>
  <si>
    <t>Dental</t>
  </si>
  <si>
    <t>Willamette</t>
  </si>
  <si>
    <t>Vision</t>
  </si>
  <si>
    <t>Dental Plan</t>
  </si>
  <si>
    <t>Vision Plan</t>
  </si>
  <si>
    <t>Life</t>
  </si>
  <si>
    <t>Dental Tier</t>
  </si>
  <si>
    <t>Vision Tier</t>
  </si>
  <si>
    <t>2. Your fringe package amount is based on your medical selection.</t>
  </si>
  <si>
    <t>1. This tool should be used for estimates only. The actual cost may vary.</t>
  </si>
  <si>
    <t>Clackamas Community College</t>
  </si>
  <si>
    <t>Please Select</t>
  </si>
  <si>
    <t xml:space="preserve">Total Monthly Out of Pocket </t>
  </si>
  <si>
    <t>Life and AD&amp;D</t>
  </si>
  <si>
    <t>No Life</t>
  </si>
  <si>
    <t>Employee + Spouse/Partner</t>
  </si>
  <si>
    <t>VSP Choice</t>
  </si>
  <si>
    <t>VSP Choice Plus</t>
  </si>
  <si>
    <t>Moda Opal</t>
  </si>
  <si>
    <t>Life Insurance</t>
  </si>
  <si>
    <t>Long Term Disability</t>
  </si>
  <si>
    <t>To find your monthly out of pocket cost, update ALL blue fields below</t>
  </si>
  <si>
    <t>3. Refer to your Collective Bargaining Agreement for additional information (if applicable).</t>
  </si>
  <si>
    <t>Employee + Child(ren)</t>
  </si>
  <si>
    <t>Emp +Fam</t>
  </si>
  <si>
    <t>Emp +Child</t>
  </si>
  <si>
    <t>Delta Exclusive PPO</t>
  </si>
  <si>
    <t>Delta Premier 1</t>
  </si>
  <si>
    <t>ptf calc</t>
  </si>
  <si>
    <r>
      <rPr>
        <b/>
        <sz val="11"/>
        <color rgb="FFC00000"/>
        <rFont val="Arial"/>
        <family val="2"/>
      </rPr>
      <t>Enter Gross Monthly Salary</t>
    </r>
    <r>
      <rPr>
        <sz val="11"/>
        <color rgb="FFC00000"/>
        <rFont val="Arial"/>
        <family val="2"/>
      </rPr>
      <t xml:space="preserve"> -</t>
    </r>
    <r>
      <rPr>
        <i/>
        <sz val="11"/>
        <color rgb="FFC00000"/>
        <rFont val="Arial"/>
        <family val="2"/>
      </rPr>
      <t xml:space="preserve"> Admin &amp; FT Faculty Only</t>
    </r>
  </si>
  <si>
    <t>Administrative</t>
  </si>
  <si>
    <t>Associate Faculty</t>
  </si>
  <si>
    <t>Medical</t>
  </si>
  <si>
    <t>Short Term Disability</t>
  </si>
  <si>
    <t>Enter Gross Monthly Salary</t>
  </si>
  <si>
    <t>Voluntary Benefits through OEBB</t>
  </si>
  <si>
    <t>Monthly Premium</t>
  </si>
  <si>
    <t>Add'l Life Insurance</t>
  </si>
  <si>
    <t>Under 25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</si>
  <si>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</si>
  <si>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</si>
  <si>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</si>
  <si>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</si>
  <si>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</si>
  <si>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</si>
  <si>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</si>
  <si>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</si>
  <si>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</si>
  <si>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</si>
  <si>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75+</t>
  </si>
  <si>
    <t>In the green field below, enter the policy amount that you would like in $10,000 increments</t>
  </si>
  <si>
    <t>Rate:</t>
  </si>
  <si>
    <t>Policy Amount:</t>
  </si>
  <si>
    <t>Premium:</t>
  </si>
  <si>
    <t>Monthly Rate Per Each $10,000 of Benefit</t>
  </si>
  <si>
    <t>Employee ($10,000 - $500,000 Maximum Benefit)</t>
  </si>
  <si>
    <t>OEBB Additional Life Insurance Premium Calculation</t>
  </si>
  <si>
    <t>Spouse/Partner ($10,000 - $500,000 Maximum Benefit)</t>
  </si>
  <si>
    <t>If employee HAS NOT used tobacco in the past 12 months</t>
  </si>
  <si>
    <t>If employee HAS used tobacco in the past 12 months</t>
  </si>
  <si>
    <t>To calculate your monthly premium, follow the steps listed below:</t>
  </si>
  <si>
    <t>If spouse/partner HAS NOT used tobacco in the past 12 months</t>
  </si>
  <si>
    <t>If spouse/partner HAS used tobacco in the past 12 months</t>
  </si>
  <si>
    <t>Monthly Rate Per Each $2,000 of Benefit</t>
  </si>
  <si>
    <t>For any newly eligible employee, the optional employee life has a guarantee issue enrollment amount of up to $200,000 without needing to submit a medical history</t>
  </si>
  <si>
    <t>For any newly eligible employee, the optional spouse/partner life has a guarantee issue enrollment amount of up to $30,000 without needing to submit a medical history</t>
  </si>
  <si>
    <t>Child ($2,000 - $10,000 Maximum Benefit)</t>
  </si>
  <si>
    <t>In the blue field below, enter the non-tobacco or tobacco rate for the applicable age bracket as of October 1</t>
  </si>
  <si>
    <t>Age as of October 1</t>
  </si>
  <si>
    <t>Premiums are subject to payroll deductions each month.</t>
  </si>
  <si>
    <t>Refer to your Collective Bargaining Agreement for benefit eligibility.</t>
  </si>
  <si>
    <t>select 'Addtl Life' tab for calculation</t>
  </si>
  <si>
    <t>Kaiser Plan 1 ($400 deductible)</t>
  </si>
  <si>
    <t>Kaiser Plan 2A ($1000 deductible)</t>
  </si>
  <si>
    <t>Kaiser Plan 3 ($1800 deductible w/HSA)</t>
  </si>
  <si>
    <t>Moda Plan 1 ($700 deductible)</t>
  </si>
  <si>
    <t>Moda Plan 2 ($1100 deductible)</t>
  </si>
  <si>
    <t>Moda Plan 6 ($1900 deductible w/HSA)</t>
  </si>
  <si>
    <t>This tool is for estimating purposes only.  Defer to the premiums listed in OEBB during enrollment for final premium amount.</t>
  </si>
  <si>
    <t>2025-2026 Monthly Benefits Cost Estimator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</si>
</sst>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&quot;$&quot;#,##0.00;[Red]&quot;$&quot;#,##0.00"/>
    <numFmt numFmtId="166" formatCode="_(&quot;$&quot;* #,##0.000_);_(&quot;$&quot;* \(#,##0.000\);_(&quot;$&quot;* &quot;-&quot;??_);_(@_)"/>
    <numFmt numFmtId="167" formatCode="_(&quot;$&quot;* #,##0_);_(&quot;$&quot;* \(#,##0\);_(&quot;$&quot;* &quot;-&quot;??_);_(@_)"/>
  </numFmts>
  <fonts count="2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10"/>
      <name val="Arial"/>
      <family val="2"/>
    </font>
    <font>
      <sz val="11"/>
      <color rgb="FFC00000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rgb="FFC00000"/>
      <name val="Arial"/>
      <family val="2"/>
    </font>
    <font>
      <sz val="10"/>
      <color theme="1"/>
      <name val="Arial"/>
      <family val="2"/>
    </font>
    <font>
      <b/>
      <sz val="16"/>
      <color theme="1"/>
      <name val="Arial"/>
      <family val="2"/>
    </font>
    <font>
      <sz val="9"/>
      <color indexed="81"/>
      <name val="Tahoma"/>
      <family val="2"/>
    </font>
    <font>
      <b/>
      <sz val="14"/>
      <color theme="0"/>
      <name val="Arial"/>
      <family val="2"/>
    </font>
    <font>
      <sz val="11"/>
      <color rgb="FFC00000"/>
      <name val="Arial"/>
      <family val="2"/>
    </font>
    <font>
      <b/>
      <sz val="11"/>
      <color rgb="FFC00000"/>
      <name val="Arial"/>
      <family val="2"/>
    </font>
    <font>
      <i/>
      <sz val="11"/>
      <color rgb="FFC00000"/>
      <name val="Arial"/>
      <family val="2"/>
    </font>
    <font>
      <i/>
      <sz val="8"/>
      <color theme="1"/>
      <name val="Arial"/>
      <family val="2"/>
    </font>
    <font>
      <b/>
      <sz val="12"/>
      <color rgb="FFC00000"/>
      <name val="Arial"/>
      <family val="2"/>
    </font>
    <font>
      <b/>
      <sz val="12"/>
      <name val="Arial"/>
      <family val="2"/>
    </font>
    <font>
      <b/>
      <sz val="16"/>
      <color theme="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1F3864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20" fillId="0" borderId="0" applyFont="0" applyFill="0" applyBorder="0" applyAlignment="0" applyProtection="0"/>
  </cellStyleXfs>
  <cellXfs count="124">
    <xf numFmtId="0" fontId="0" fillId="0" borderId="0" xfId="0"/>
    <xf numFmtId="164" fontId="0" fillId="0" borderId="0" xfId="0" applyNumberFormat="1"/>
    <xf numFmtId="0" fontId="2" fillId="0" borderId="0" xfId="1" applyFont="1" applyAlignment="1">
      <alignment horizontal="left" vertical="center" wrapText="1"/>
    </xf>
    <xf numFmtId="0" fontId="4" fillId="0" borderId="0" xfId="0" applyFont="1"/>
    <xf numFmtId="0" fontId="5" fillId="0" borderId="0" xfId="0" applyFont="1"/>
    <xf numFmtId="0" fontId="4" fillId="0" borderId="1" xfId="0" applyFont="1" applyBorder="1"/>
    <xf numFmtId="0" fontId="5" fillId="0" borderId="2" xfId="0" applyFont="1" applyBorder="1"/>
    <xf numFmtId="0" fontId="6" fillId="0" borderId="4" xfId="0" applyFont="1" applyBorder="1"/>
    <xf numFmtId="0" fontId="7" fillId="0" borderId="0" xfId="0" applyFont="1" applyBorder="1"/>
    <xf numFmtId="0" fontId="7" fillId="0" borderId="0" xfId="0" applyFont="1"/>
    <xf numFmtId="0" fontId="9" fillId="0" borderId="0" xfId="0" applyFont="1"/>
    <xf numFmtId="0" fontId="6" fillId="0" borderId="6" xfId="0" applyFont="1" applyBorder="1"/>
    <xf numFmtId="0" fontId="7" fillId="0" borderId="7" xfId="0" applyFont="1" applyBorder="1"/>
    <xf numFmtId="0" fontId="10" fillId="0" borderId="0" xfId="0" applyFont="1"/>
    <xf numFmtId="0" fontId="5" fillId="0" borderId="0" xfId="0" applyFont="1" applyAlignment="1">
      <alignment horizontal="left"/>
    </xf>
    <xf numFmtId="8" fontId="5" fillId="0" borderId="0" xfId="0" applyNumberFormat="1" applyFont="1" applyAlignment="1">
      <alignment horizontal="right"/>
    </xf>
    <xf numFmtId="8" fontId="5" fillId="0" borderId="3" xfId="0" applyNumberFormat="1" applyFont="1" applyBorder="1" applyAlignment="1">
      <alignment horizontal="right"/>
    </xf>
    <xf numFmtId="8" fontId="7" fillId="0" borderId="5" xfId="0" applyNumberFormat="1" applyFont="1" applyBorder="1" applyAlignment="1">
      <alignment horizontal="right"/>
    </xf>
    <xf numFmtId="8" fontId="7" fillId="0" borderId="8" xfId="0" applyNumberFormat="1" applyFont="1" applyBorder="1" applyAlignment="1">
      <alignment horizontal="right"/>
    </xf>
    <xf numFmtId="0" fontId="2" fillId="0" borderId="0" xfId="1" applyFont="1" applyAlignment="1">
      <alignment horizontal="right" vertical="center" wrapText="1"/>
    </xf>
    <xf numFmtId="8" fontId="7" fillId="0" borderId="0" xfId="0" applyNumberFormat="1" applyFont="1" applyFill="1" applyBorder="1"/>
    <xf numFmtId="8" fontId="7" fillId="2" borderId="5" xfId="0" applyNumberFormat="1" applyFont="1" applyFill="1" applyBorder="1" applyAlignment="1">
      <alignment horizontal="right"/>
    </xf>
    <xf numFmtId="7" fontId="8" fillId="2" borderId="5" xfId="0" applyNumberFormat="1" applyFont="1" applyFill="1" applyBorder="1" applyAlignment="1">
      <alignment horizontal="right"/>
    </xf>
    <xf numFmtId="8" fontId="12" fillId="4" borderId="11" xfId="0" applyNumberFormat="1" applyFont="1" applyFill="1" applyBorder="1" applyAlignment="1">
      <alignment horizontal="right"/>
    </xf>
    <xf numFmtId="0" fontId="6" fillId="0" borderId="4" xfId="0" applyFont="1" applyBorder="1" applyAlignment="1"/>
    <xf numFmtId="0" fontId="6" fillId="0" borderId="0" xfId="0" applyFont="1" applyBorder="1" applyAlignment="1"/>
    <xf numFmtId="0" fontId="6" fillId="0" borderId="5" xfId="0" applyFont="1" applyBorder="1" applyAlignment="1"/>
    <xf numFmtId="0" fontId="16" fillId="0" borderId="4" xfId="0" applyFont="1" applyBorder="1" applyAlignment="1">
      <alignment horizontal="center" vertical="top"/>
    </xf>
    <xf numFmtId="0" fontId="17" fillId="0" borderId="0" xfId="1" applyFont="1" applyAlignment="1">
      <alignment horizontal="left" vertical="center" wrapText="1"/>
    </xf>
    <xf numFmtId="0" fontId="9" fillId="0" borderId="4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9" fillId="0" borderId="5" xfId="0" applyFont="1" applyBorder="1" applyAlignment="1">
      <alignment horizontal="left"/>
    </xf>
    <xf numFmtId="44" fontId="0" fillId="0" borderId="0" xfId="0" applyNumberFormat="1"/>
    <xf numFmtId="2" fontId="3" fillId="0" borderId="0" xfId="0" applyNumberFormat="1" applyFont="1" applyFill="1"/>
    <xf numFmtId="8" fontId="7" fillId="0" borderId="0" xfId="0" applyNumberFormat="1" applyFont="1"/>
    <xf numFmtId="0" fontId="14" fillId="0" borderId="0" xfId="0" applyFont="1"/>
    <xf numFmtId="0" fontId="6" fillId="0" borderId="0" xfId="0" applyFont="1" applyBorder="1"/>
    <xf numFmtId="0" fontId="22" fillId="0" borderId="0" xfId="0" applyFont="1"/>
    <xf numFmtId="0" fontId="5" fillId="0" borderId="0" xfId="0" applyFont="1" applyAlignment="1">
      <alignment horizontal="center"/>
    </xf>
    <xf numFmtId="8" fontId="5" fillId="0" borderId="0" xfId="0" applyNumberFormat="1" applyFont="1" applyAlignment="1">
      <alignment horizontal="center"/>
    </xf>
    <xf numFmtId="164" fontId="7" fillId="2" borderId="0" xfId="0" applyNumberFormat="1" applyFont="1" applyFill="1" applyBorder="1" applyAlignment="1">
      <alignment horizontal="right"/>
    </xf>
    <xf numFmtId="0" fontId="0" fillId="0" borderId="0" xfId="0" applyFill="1"/>
    <xf numFmtId="165" fontId="0" fillId="0" borderId="0" xfId="0" applyNumberFormat="1" applyFill="1"/>
    <xf numFmtId="164" fontId="0" fillId="0" borderId="0" xfId="0" applyNumberFormat="1" applyFill="1"/>
    <xf numFmtId="0" fontId="3" fillId="0" borderId="0" xfId="0" applyFont="1" applyFill="1"/>
    <xf numFmtId="166" fontId="0" fillId="7" borderId="0" xfId="0" applyNumberFormat="1" applyFill="1" applyBorder="1" applyProtection="1">
      <protection locked="0"/>
    </xf>
    <xf numFmtId="167" fontId="0" fillId="6" borderId="0" xfId="2" applyNumberFormat="1" applyFont="1" applyFill="1" applyBorder="1" applyProtection="1">
      <protection locked="0"/>
    </xf>
    <xf numFmtId="167" fontId="0" fillId="6" borderId="5" xfId="2" applyNumberFormat="1" applyFont="1" applyFill="1" applyBorder="1" applyProtection="1">
      <protection locked="0"/>
    </xf>
    <xf numFmtId="164" fontId="7" fillId="3" borderId="0" xfId="0" applyNumberFormat="1" applyFont="1" applyFill="1" applyBorder="1" applyProtection="1">
      <protection locked="0"/>
    </xf>
    <xf numFmtId="0" fontId="7" fillId="3" borderId="0" xfId="0" applyFont="1" applyFill="1" applyBorder="1" applyProtection="1">
      <protection locked="0"/>
    </xf>
    <xf numFmtId="0" fontId="19" fillId="4" borderId="1" xfId="0" applyFont="1" applyFill="1" applyBorder="1" applyAlignment="1">
      <alignment horizontal="center"/>
    </xf>
    <xf numFmtId="0" fontId="19" fillId="4" borderId="2" xfId="0" applyFont="1" applyFill="1" applyBorder="1" applyAlignment="1">
      <alignment horizontal="center"/>
    </xf>
    <xf numFmtId="0" fontId="19" fillId="4" borderId="3" xfId="0" applyFont="1" applyFill="1" applyBorder="1" applyAlignment="1">
      <alignment horizontal="center"/>
    </xf>
    <xf numFmtId="0" fontId="18" fillId="5" borderId="6" xfId="0" applyFont="1" applyFill="1" applyBorder="1" applyAlignment="1">
      <alignment horizontal="center"/>
    </xf>
    <xf numFmtId="0" fontId="18" fillId="5" borderId="7" xfId="0" applyFont="1" applyFill="1" applyBorder="1" applyAlignment="1">
      <alignment horizontal="center"/>
    </xf>
    <xf numFmtId="0" fontId="18" fillId="5" borderId="8" xfId="0" applyFont="1" applyFill="1" applyBorder="1" applyAlignment="1">
      <alignment horizontal="center"/>
    </xf>
    <xf numFmtId="0" fontId="12" fillId="4" borderId="6" xfId="0" applyFont="1" applyFill="1" applyBorder="1" applyAlignment="1">
      <alignment horizontal="center"/>
    </xf>
    <xf numFmtId="0" fontId="12" fillId="4" borderId="7" xfId="0" applyFont="1" applyFill="1" applyBorder="1" applyAlignment="1">
      <alignment horizontal="center"/>
    </xf>
    <xf numFmtId="0" fontId="12" fillId="4" borderId="8" xfId="0" applyFont="1" applyFill="1" applyBorder="1" applyAlignment="1">
      <alignment horizontal="center"/>
    </xf>
    <xf numFmtId="0" fontId="13" fillId="0" borderId="4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2" fillId="4" borderId="9" xfId="0" applyFont="1" applyFill="1" applyBorder="1" applyAlignment="1">
      <alignment horizontal="right"/>
    </xf>
    <xf numFmtId="0" fontId="12" fillId="4" borderId="10" xfId="0" applyFont="1" applyFill="1" applyBorder="1" applyAlignment="1">
      <alignment horizontal="right"/>
    </xf>
    <xf numFmtId="0" fontId="28" fillId="5" borderId="1" xfId="0" applyFont="1" applyFill="1" applyBorder="1" applyAlignment="1">
      <alignment horizontal="center"/>
    </xf>
    <xf numFmtId="0" fontId="28" fillId="5" borderId="2" xfId="0" applyFont="1" applyFill="1" applyBorder="1" applyAlignment="1">
      <alignment horizontal="center"/>
    </xf>
    <xf numFmtId="0" fontId="28" fillId="5" borderId="3" xfId="0" applyFont="1" applyFill="1" applyBorder="1" applyAlignment="1">
      <alignment horizontal="center"/>
    </xf>
    <xf numFmtId="0" fontId="28" fillId="5" borderId="6" xfId="0" applyFont="1" applyFill="1" applyBorder="1" applyAlignment="1">
      <alignment horizontal="center"/>
    </xf>
    <xf numFmtId="0" fontId="28" fillId="5" borderId="7" xfId="0" applyFont="1" applyFill="1" applyBorder="1" applyAlignment="1">
      <alignment horizontal="center"/>
    </xf>
    <xf numFmtId="0" fontId="28" fillId="5" borderId="8" xfId="0" applyFont="1" applyFill="1" applyBorder="1" applyAlignment="1">
      <alignment horizontal="center"/>
    </xf>
    <xf numFmtId="0" fontId="1" fillId="0" borderId="6" xfId="1" applyFont="1" applyBorder="1" applyAlignment="1">
      <alignment horizontal="left"/>
    </xf>
    <xf numFmtId="0" fontId="1" fillId="0" borderId="7" xfId="1" applyFont="1" applyBorder="1" applyAlignment="1">
      <alignment horizontal="left"/>
    </xf>
    <xf numFmtId="0" fontId="1" fillId="0" borderId="8" xfId="1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2" xfId="0" applyFont="1" applyBorder="1" applyAlignment="1">
      <alignment horizontal="left"/>
    </xf>
    <xf numFmtId="0" fontId="9" fillId="0" borderId="3" xfId="0" applyFont="1" applyBorder="1" applyAlignment="1">
      <alignment horizontal="left"/>
    </xf>
    <xf numFmtId="0" fontId="0" fillId="0" borderId="0" xfId="0" applyProtection="1"/>
    <xf numFmtId="0" fontId="19" fillId="4" borderId="1" xfId="0" applyFont="1" applyFill="1" applyBorder="1" applyAlignment="1" applyProtection="1">
      <alignment horizontal="center"/>
    </xf>
    <xf numFmtId="0" fontId="19" fillId="4" borderId="2" xfId="0" applyFont="1" applyFill="1" applyBorder="1" applyAlignment="1" applyProtection="1">
      <alignment horizontal="center"/>
    </xf>
    <xf numFmtId="0" fontId="19" fillId="4" borderId="3" xfId="0" applyFont="1" applyFill="1" applyBorder="1" applyAlignment="1" applyProtection="1">
      <alignment horizontal="center"/>
    </xf>
    <xf numFmtId="0" fontId="24" fillId="5" borderId="4" xfId="0" applyFont="1" applyFill="1" applyBorder="1" applyAlignment="1" applyProtection="1">
      <alignment horizontal="left"/>
    </xf>
    <xf numFmtId="0" fontId="24" fillId="5" borderId="0" xfId="0" applyFont="1" applyFill="1" applyBorder="1" applyAlignment="1" applyProtection="1">
      <alignment horizontal="left"/>
    </xf>
    <xf numFmtId="0" fontId="24" fillId="5" borderId="5" xfId="0" applyFont="1" applyFill="1" applyBorder="1" applyAlignment="1" applyProtection="1">
      <alignment horizontal="left"/>
    </xf>
    <xf numFmtId="0" fontId="0" fillId="7" borderId="4" xfId="0" applyFill="1" applyBorder="1" applyAlignment="1" applyProtection="1"/>
    <xf numFmtId="0" fontId="24" fillId="7" borderId="0" xfId="0" applyFont="1" applyFill="1" applyBorder="1" applyAlignment="1" applyProtection="1"/>
    <xf numFmtId="0" fontId="0" fillId="7" borderId="0" xfId="0" applyFill="1" applyBorder="1" applyProtection="1"/>
    <xf numFmtId="0" fontId="0" fillId="0" borderId="0" xfId="0" applyBorder="1" applyProtection="1"/>
    <xf numFmtId="0" fontId="0" fillId="0" borderId="5" xfId="0" applyBorder="1" applyProtection="1"/>
    <xf numFmtId="0" fontId="0" fillId="6" borderId="4" xfId="0" applyFill="1" applyBorder="1" applyAlignment="1" applyProtection="1">
      <alignment horizontal="left"/>
    </xf>
    <xf numFmtId="0" fontId="24" fillId="6" borderId="0" xfId="0" applyFont="1" applyFill="1" applyBorder="1" applyAlignment="1" applyProtection="1"/>
    <xf numFmtId="0" fontId="0" fillId="6" borderId="0" xfId="0" applyFill="1" applyBorder="1" applyProtection="1"/>
    <xf numFmtId="0" fontId="24" fillId="0" borderId="0" xfId="0" applyFont="1" applyAlignment="1" applyProtection="1">
      <alignment horizontal="center"/>
    </xf>
    <xf numFmtId="0" fontId="24" fillId="0" borderId="4" xfId="0" applyFont="1" applyBorder="1" applyAlignment="1" applyProtection="1">
      <alignment horizontal="center"/>
    </xf>
    <xf numFmtId="0" fontId="24" fillId="0" borderId="0" xfId="0" applyFont="1" applyBorder="1" applyAlignment="1" applyProtection="1">
      <alignment horizontal="center"/>
    </xf>
    <xf numFmtId="0" fontId="26" fillId="4" borderId="16" xfId="0" applyFont="1" applyFill="1" applyBorder="1" applyAlignment="1" applyProtection="1">
      <alignment horizontal="center"/>
    </xf>
    <xf numFmtId="0" fontId="26" fillId="4" borderId="12" xfId="0" applyFont="1" applyFill="1" applyBorder="1" applyAlignment="1" applyProtection="1">
      <alignment horizontal="center"/>
    </xf>
    <xf numFmtId="0" fontId="26" fillId="4" borderId="18" xfId="0" applyFont="1" applyFill="1" applyBorder="1" applyAlignment="1" applyProtection="1">
      <alignment horizontal="center"/>
    </xf>
    <xf numFmtId="0" fontId="23" fillId="8" borderId="17" xfId="0" applyFont="1" applyFill="1" applyBorder="1" applyAlignment="1" applyProtection="1">
      <alignment horizontal="center"/>
    </xf>
    <xf numFmtId="0" fontId="21" fillId="8" borderId="14" xfId="0" applyFont="1" applyFill="1" applyBorder="1" applyAlignment="1" applyProtection="1">
      <alignment horizontal="center"/>
    </xf>
    <xf numFmtId="0" fontId="21" fillId="8" borderId="15" xfId="0" applyFont="1" applyFill="1" applyBorder="1" applyAlignment="1" applyProtection="1">
      <alignment horizontal="center"/>
    </xf>
    <xf numFmtId="0" fontId="23" fillId="8" borderId="13" xfId="0" applyFont="1" applyFill="1" applyBorder="1" applyAlignment="1" applyProtection="1">
      <alignment horizontal="center"/>
    </xf>
    <xf numFmtId="0" fontId="21" fillId="8" borderId="12" xfId="0" applyFont="1" applyFill="1" applyBorder="1" applyAlignment="1" applyProtection="1">
      <alignment horizontal="center"/>
    </xf>
    <xf numFmtId="0" fontId="21" fillId="8" borderId="18" xfId="0" applyFont="1" applyFill="1" applyBorder="1" applyAlignment="1" applyProtection="1">
      <alignment horizontal="center"/>
    </xf>
    <xf numFmtId="0" fontId="23" fillId="0" borderId="0" xfId="0" applyFont="1" applyAlignment="1" applyProtection="1">
      <alignment horizontal="right"/>
    </xf>
    <xf numFmtId="0" fontId="21" fillId="8" borderId="16" xfId="0" applyFont="1" applyFill="1" applyBorder="1" applyAlignment="1" applyProtection="1">
      <alignment horizontal="center" wrapText="1"/>
    </xf>
    <xf numFmtId="0" fontId="21" fillId="8" borderId="12" xfId="0" applyFont="1" applyFill="1" applyBorder="1" applyAlignment="1" applyProtection="1">
      <alignment horizontal="center" wrapText="1"/>
    </xf>
    <xf numFmtId="0" fontId="0" fillId="0" borderId="0" xfId="0" applyFont="1" applyBorder="1" applyProtection="1"/>
    <xf numFmtId="166" fontId="0" fillId="0" borderId="5" xfId="0" applyNumberFormat="1" applyFill="1" applyBorder="1" applyProtection="1"/>
    <xf numFmtId="0" fontId="0" fillId="0" borderId="16" xfId="0" applyBorder="1" applyAlignment="1" applyProtection="1">
      <alignment horizontal="center"/>
    </xf>
    <xf numFmtId="166" fontId="0" fillId="0" borderId="12" xfId="2" applyNumberFormat="1" applyFont="1" applyBorder="1" applyProtection="1"/>
    <xf numFmtId="0" fontId="0" fillId="0" borderId="12" xfId="0" applyBorder="1" applyAlignment="1" applyProtection="1">
      <alignment horizontal="center"/>
    </xf>
    <xf numFmtId="44" fontId="0" fillId="2" borderId="5" xfId="2" applyFont="1" applyFill="1" applyBorder="1" applyProtection="1"/>
    <xf numFmtId="0" fontId="0" fillId="0" borderId="4" xfId="0" applyBorder="1" applyProtection="1"/>
    <xf numFmtId="0" fontId="0" fillId="0" borderId="4" xfId="0" applyBorder="1" applyAlignment="1" applyProtection="1"/>
    <xf numFmtId="0" fontId="27" fillId="0" borderId="0" xfId="0" applyFont="1" applyBorder="1" applyProtection="1"/>
    <xf numFmtId="44" fontId="0" fillId="2" borderId="0" xfId="2" applyFont="1" applyFill="1" applyBorder="1" applyProtection="1"/>
    <xf numFmtId="0" fontId="0" fillId="0" borderId="4" xfId="0" applyFont="1" applyBorder="1" applyAlignment="1" applyProtection="1">
      <alignment horizontal="left" vertical="top" wrapText="1"/>
    </xf>
    <xf numFmtId="0" fontId="0" fillId="0" borderId="0" xfId="0" applyFont="1" applyBorder="1" applyAlignment="1" applyProtection="1">
      <alignment horizontal="left" vertical="top" wrapText="1"/>
    </xf>
    <xf numFmtId="0" fontId="0" fillId="0" borderId="4" xfId="0" applyFont="1" applyBorder="1" applyAlignment="1" applyProtection="1">
      <alignment horizontal="left" vertical="top" wrapText="1"/>
    </xf>
    <xf numFmtId="0" fontId="0" fillId="0" borderId="0" xfId="0" applyFont="1" applyBorder="1" applyAlignment="1" applyProtection="1">
      <alignment horizontal="left" vertical="top" wrapText="1"/>
    </xf>
    <xf numFmtId="0" fontId="25" fillId="0" borderId="6" xfId="0" applyFont="1" applyBorder="1" applyAlignment="1" applyProtection="1">
      <alignment horizontal="left" vertical="top" wrapText="1"/>
    </xf>
    <xf numFmtId="0" fontId="25" fillId="0" borderId="7" xfId="0" applyFont="1" applyBorder="1" applyAlignment="1" applyProtection="1">
      <alignment horizontal="left" vertical="top" wrapText="1"/>
    </xf>
    <xf numFmtId="0" fontId="25" fillId="0" borderId="8" xfId="0" applyFont="1" applyBorder="1" applyAlignment="1" applyProtection="1">
      <alignment horizontal="left" vertical="top" wrapText="1"/>
    </xf>
    <xf numFmtId="0" fontId="25" fillId="0" borderId="0" xfId="0" applyFont="1" applyAlignment="1" applyProtection="1">
      <alignment vertical="top" wrapText="1"/>
    </xf>
  </cellXfs>
  <cellStyles count="3">
    <cellStyle name="Currency" xfId="2" builtinId="4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colors>
    <mruColors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M39"/>
  <sheetViews>
    <sheetView tabSelected="1" workbookViewId="0">
      <selection activeCell="C6" sqref="C6"/>
    </sheetView>
  </sheetViews>
  <sheetFormatPr defaultColWidth="9.109375" defaultRowHeight="13.8" x14ac:dyDescent="0.25"/>
  <cols>
    <col min="1" max="1" width="4" style="4" customWidth="1"/>
    <col min="2" max="2" width="24.109375" style="3" bestFit="1" customWidth="1"/>
    <col min="3" max="3" width="41.5546875" style="4" bestFit="1" customWidth="1"/>
    <col min="4" max="4" width="4" style="4" customWidth="1"/>
    <col min="5" max="5" width="25.33203125" style="15" bestFit="1" customWidth="1"/>
    <col min="6" max="6" width="9.109375" style="4"/>
    <col min="7" max="7" width="11.5546875" style="4" bestFit="1" customWidth="1"/>
    <col min="8" max="16384" width="9.109375" style="4"/>
  </cols>
  <sheetData>
    <row r="1" spans="2:7" ht="14.4" thickBot="1" x14ac:dyDescent="0.3"/>
    <row r="2" spans="2:7" ht="21" x14ac:dyDescent="0.4">
      <c r="B2" s="50" t="s">
        <v>24</v>
      </c>
      <c r="C2" s="51"/>
      <c r="D2" s="51"/>
      <c r="E2" s="52"/>
    </row>
    <row r="3" spans="2:7" ht="18" thickBot="1" x14ac:dyDescent="0.35">
      <c r="B3" s="56" t="s">
        <v>93</v>
      </c>
      <c r="C3" s="57"/>
      <c r="D3" s="57"/>
      <c r="E3" s="58"/>
    </row>
    <row r="4" spans="2:7" ht="16.2" thickBot="1" x14ac:dyDescent="0.35">
      <c r="B4" s="53" t="s">
        <v>35</v>
      </c>
      <c r="C4" s="54"/>
      <c r="D4" s="54"/>
      <c r="E4" s="55"/>
    </row>
    <row r="5" spans="2:7" x14ac:dyDescent="0.25">
      <c r="B5" s="5"/>
      <c r="C5" s="6"/>
      <c r="D5" s="6"/>
      <c r="E5" s="16"/>
    </row>
    <row r="6" spans="2:7" s="9" customFormat="1" ht="15.6" x14ac:dyDescent="0.3">
      <c r="B6" s="7" t="s">
        <v>5</v>
      </c>
      <c r="C6" s="49" t="s">
        <v>25</v>
      </c>
      <c r="D6" s="8"/>
      <c r="E6" s="17"/>
    </row>
    <row r="7" spans="2:7" s="9" customFormat="1" ht="15.6" x14ac:dyDescent="0.3">
      <c r="B7" s="24"/>
      <c r="C7" s="25"/>
      <c r="D7" s="25"/>
      <c r="E7" s="26"/>
    </row>
    <row r="8" spans="2:7" s="9" customFormat="1" ht="15.6" x14ac:dyDescent="0.3">
      <c r="B8" s="7" t="s">
        <v>0</v>
      </c>
      <c r="C8" s="49" t="s">
        <v>25</v>
      </c>
      <c r="D8" s="8"/>
      <c r="E8" s="22" t="str">
        <f>IF(AND(C6=Sheet2!B3,C8=Sheet2!B10),Sheet2!A17,IF(AND(C6=Sheet2!B3,C8=Sheet2!B11),Sheet2!A18,IF(AND(C6=Sheet2!B3,C8=Sheet2!B12),Sheet2!A19,IF(AND(C6=Sheet2!B3,C8=Sheet2!B13),Sheet2!A20,IF(AND(C6=Sheet2!B4,C8=Sheet2!B10),Sheet2!B17,IF(AND(C6=Sheet2!B4,C8=Sheet2!B11),Sheet2!B18,IF(AND(C6=Sheet2!B4,C8=Sheet2!B12),Sheet2!B19,IF(AND(C6=Sheet2!B4,C8=Sheet2!B13),Sheet2!B20,IF(AND(C6=Sheet2!B5,C8=Sheet2!B10),Sheet2!C17,IF(AND(C6=Sheet2!B5,C8=Sheet2!B11),Sheet2!C18,IF(AND(C6=Sheet2!B5,C8=Sheet2!B12),Sheet2!C19,IF(AND(C6=Sheet2!B5,C8=Sheet2!B13),Sheet2!C20,IF(C6=Sheet2!B6,Sheet2!D17,IF(C6=Sheet2!B7,Sheet2!E17,"Select Group and Tier"))))))))))))))</f>
        <v>Select Group and Tier</v>
      </c>
    </row>
    <row r="9" spans="2:7" s="9" customFormat="1" ht="15.6" x14ac:dyDescent="0.3">
      <c r="B9" s="7"/>
      <c r="C9" s="8"/>
      <c r="D9" s="8"/>
      <c r="E9" s="17"/>
    </row>
    <row r="10" spans="2:7" s="9" customFormat="1" ht="15.6" x14ac:dyDescent="0.3">
      <c r="B10" s="7" t="s">
        <v>3</v>
      </c>
      <c r="C10" s="49" t="s">
        <v>25</v>
      </c>
      <c r="D10" s="8"/>
      <c r="E10" s="21" t="str">
        <f>IF(AND(C8=Sheet2!B10,C10=Sheet2!B23),Sheet2!C23,IF(AND(C8=Sheet2!B11,C10=Sheet2!B23),Sheet2!D23,IF(AND(C8=Sheet2!B12,C10=Sheet2!B23),Sheet2!E23,IF(AND(C8=Sheet2!B13,C10=Sheet2!B23),Sheet2!F23,IF(AND(C8=Sheet2!B10,C10=Sheet2!B24),Sheet2!C24,IF(AND(C8=Sheet2!B11,C10=Sheet2!B24),Sheet2!D24,IF(AND(C8=Sheet2!B10,C10=Sheet2!B25),Sheet2!C25,IF(AND(C8=Sheet2!B11,C10=Sheet2!B25),Sheet2!D25,IF(AND(C8=Sheet2!B12,C10=Sheet2!B25),Sheet2!E25,IF(AND(C8=Sheet2!B13,C10=Sheet2!B25),Sheet2!F25,IF(AND(C8=Sheet2!B10,C10=Sheet2!B26),Sheet2!C26,IF(AND(C8=Sheet2!B11,C10=Sheet2!B26),Sheet2!D26,IF(AND(C8=Sheet2!B12,C10=Sheet2!B26),Sheet2!E26,IF(AND(C8=Sheet2!B13,C10=Sheet2!B26),Sheet2!F26,IF(AND(C8=Sheet2!B10,C10=Sheet2!B27),Sheet2!C27,IF(AND(C8=Sheet2!B11,C10=Sheet2!B27),Sheet2!D27,IF(AND(C8=Sheet2!B12,C10=Sheet2!B27),Sheet2!E27,IF(AND(C8=Sheet2!B13,C10=Sheet2!B27),Sheet2!F27,IF(AND(C8=Sheet2!B10,C10=Sheet2!B28),Sheet2!C28,IF(AND(C8=Sheet2!B11,C10=Sheet2!B28),Sheet2!D28,IF(AND(C8=Sheet2!B12,C10=Sheet2!B28),Sheet2!E28,IF(AND(C8=Sheet2!B12,C10=Sheet2!B24),Sheet2!E24,IF(AND(C8=Sheet2!B13,C10=Sheet2!B24),Sheet2!F24,IF(AND(C8=Sheet2!B13,C10=Sheet2!B28),Sheet2!F28,"Select Tier and Plan"))))))))))))))))))))))))</f>
        <v>Select Tier and Plan</v>
      </c>
    </row>
    <row r="11" spans="2:7" s="9" customFormat="1" ht="15.6" x14ac:dyDescent="0.3">
      <c r="B11" s="7"/>
      <c r="C11" s="8"/>
      <c r="D11" s="8"/>
      <c r="E11" s="17"/>
    </row>
    <row r="12" spans="2:7" s="9" customFormat="1" ht="15.6" x14ac:dyDescent="0.3">
      <c r="B12" s="7" t="s">
        <v>20</v>
      </c>
      <c r="C12" s="49" t="s">
        <v>25</v>
      </c>
      <c r="D12" s="8"/>
      <c r="E12" s="17"/>
    </row>
    <row r="13" spans="2:7" s="9" customFormat="1" ht="15.6" x14ac:dyDescent="0.3">
      <c r="B13" s="7"/>
      <c r="C13" s="8"/>
      <c r="D13" s="8"/>
      <c r="E13" s="17"/>
    </row>
    <row r="14" spans="2:7" s="9" customFormat="1" ht="15.6" x14ac:dyDescent="0.3">
      <c r="B14" s="7" t="s">
        <v>17</v>
      </c>
      <c r="C14" s="49" t="s">
        <v>25</v>
      </c>
      <c r="D14" s="8"/>
      <c r="E14" s="21" t="str">
        <f>IF(AND(C12=Sheet2!B10,C14=Sheet2!B31),Sheet2!C31,IF(AND(C12=Sheet2!B11,C14=Sheet2!B31),Sheet2!D31,IF(AND(C12=Sheet2!B12,C14=Sheet2!B31),Sheet2!E31,IF(AND(C12=Sheet2!B13,C14=Sheet2!B31),Sheet2!F31,IF(AND(C12=Sheet2!B10,C14=Sheet2!B32),Sheet2!C32,IF(AND(C12=Sheet2!B11,C14=Sheet2!B32),Sheet2!D32,IF(AND(C12=Sheet2!B12,C14=Sheet2!B32),Sheet2!E32,IF(AND(C12=Sheet2!B13,C14=Sheet2!B32),Sheet2!F32,IF(AND(C12=Sheet2!B10,C14=Sheet2!B33),Sheet2!C33,IF(AND(C12=Sheet2!B11,C14=Sheet2!B33),Sheet2!D33,IF(AND(C12=Sheet2!B12,C14=Sheet2!B33),Sheet2!E33,IF(AND(C12=Sheet2!B13,C14=Sheet2!B33),Sheet2!F33,IF(AND(C12=Sheet2!B10,C14=Sheet2!B34),Sheet2!C34,IF(AND(C12=Sheet2!B11,C14=Sheet2!B34),Sheet2!D34,IF(AND(C12=Sheet2!B12,C14=Sheet2!B34),Sheet2!E34,IF(AND(C12=Sheet2!B13,C14=Sheet2!B34),Sheet2!F34,"Select Tier and Plan"))))))))))))))))</f>
        <v>Select Tier and Plan</v>
      </c>
    </row>
    <row r="15" spans="2:7" s="9" customFormat="1" ht="15.6" x14ac:dyDescent="0.3">
      <c r="B15" s="7"/>
      <c r="C15" s="8"/>
      <c r="D15" s="8"/>
      <c r="E15" s="17"/>
    </row>
    <row r="16" spans="2:7" s="9" customFormat="1" ht="15.6" x14ac:dyDescent="0.3">
      <c r="B16" s="7" t="s">
        <v>21</v>
      </c>
      <c r="C16" s="49" t="s">
        <v>25</v>
      </c>
      <c r="D16" s="8"/>
      <c r="E16" s="17"/>
      <c r="G16" s="34"/>
    </row>
    <row r="17" spans="2:13" s="9" customFormat="1" ht="15.6" x14ac:dyDescent="0.3">
      <c r="B17" s="7"/>
      <c r="C17" s="8"/>
      <c r="D17" s="8"/>
      <c r="E17" s="17"/>
    </row>
    <row r="18" spans="2:13" s="9" customFormat="1" ht="15.6" x14ac:dyDescent="0.3">
      <c r="B18" s="7" t="s">
        <v>18</v>
      </c>
      <c r="C18" s="49" t="s">
        <v>25</v>
      </c>
      <c r="D18" s="8"/>
      <c r="E18" s="21" t="str">
        <f>IF(AND(C16=Sheet2!B10,C18=Sheet2!B37),Sheet2!C37,IF(AND(C16=Sheet2!B11,C18=Sheet2!B37),Sheet2!D37,IF(AND(C16=Sheet2!B12,C18=Sheet2!B37),Sheet2!E37,IF(AND(C16=Sheet2!B13,C18=Sheet2!B37),Sheet2!F37,IF(AND(C16=Sheet2!B10,C18=Sheet2!B38),Sheet2!C38,IF(AND(C16=Sheet2!B11,C18=Sheet2!B38),Sheet2!D38,IF(AND(C16=Sheet2!B12,C18=Sheet2!B38),Sheet2!E38,IF(AND(C16=Sheet2!B13,C18=Sheet2!B38),Sheet2!F38,IF(AND(C16=Sheet2!B10,C18=Sheet2!B39),Sheet2!C39,IF(AND(C16=Sheet2!B11,C18=Sheet2!B39),Sheet2!D39,IF(AND(C16=Sheet2!B12,C18=Sheet2!B39),Sheet2!E39,IF(AND(C16=Sheet2!B13,C18=Sheet2!B39),Sheet2!F39,IF(AND(C16=Sheet2!B10,C18=Sheet2!B40),Sheet2!C40,IF(AND(C16=Sheet2!B11,C18=Sheet2!B40),Sheet2!D40,IF(AND(C16=Sheet2!B12,C18=Sheet2!B40),Sheet2!E40,IF(AND(C16=Sheet2!B13,C18=Sheet2!B40),Sheet2!F40,"Select Tier and Plan"))))))))))))))))</f>
        <v>Select Tier and Plan</v>
      </c>
    </row>
    <row r="19" spans="2:13" s="9" customFormat="1" ht="15.6" x14ac:dyDescent="0.3">
      <c r="B19" s="7"/>
      <c r="C19" s="8"/>
      <c r="D19" s="8"/>
      <c r="E19" s="17"/>
    </row>
    <row r="20" spans="2:13" s="10" customFormat="1" ht="14.4" x14ac:dyDescent="0.25">
      <c r="B20" s="59" t="s">
        <v>43</v>
      </c>
      <c r="C20" s="60"/>
      <c r="D20" s="60"/>
      <c r="E20" s="61"/>
    </row>
    <row r="21" spans="2:13" s="9" customFormat="1" ht="15.6" x14ac:dyDescent="0.3">
      <c r="B21" s="7" t="s">
        <v>34</v>
      </c>
      <c r="C21" s="48">
        <v>0</v>
      </c>
      <c r="D21" s="8"/>
      <c r="E21" s="21">
        <f>IF(OR(C6=Sheet2!B6,C6=Sheet2!B7),0,C21*0.00318)</f>
        <v>0</v>
      </c>
    </row>
    <row r="22" spans="2:13" s="9" customFormat="1" ht="17.25" customHeight="1" x14ac:dyDescent="0.25">
      <c r="B22" s="27"/>
      <c r="C22" s="8"/>
      <c r="D22" s="8"/>
      <c r="E22" s="17"/>
    </row>
    <row r="23" spans="2:13" s="9" customFormat="1" ht="15.6" x14ac:dyDescent="0.3">
      <c r="B23" s="7" t="s">
        <v>33</v>
      </c>
      <c r="C23" s="20"/>
      <c r="D23" s="8"/>
      <c r="E23" s="21" t="str">
        <f>IF(AND(C6=Sheet2!B3),Sheet2!C45,IF(AND(C6=Sheet2!B4),Sheet2!C43,IF(AND(C6=Sheet2!B5),Sheet2!C43,IF(AND(C6=Sheet2!B6),Sheet2!C45,IF(AND(C6=Sheet2!B7),Sheet2!C45,"Select Employee Group")))))</f>
        <v>Select Employee Group</v>
      </c>
    </row>
    <row r="24" spans="2:13" s="9" customFormat="1" ht="16.2" thickBot="1" x14ac:dyDescent="0.35">
      <c r="B24" s="11"/>
      <c r="C24" s="12"/>
      <c r="D24" s="12"/>
      <c r="E24" s="18"/>
    </row>
    <row r="25" spans="2:13" s="13" customFormat="1" ht="21.6" thickBot="1" x14ac:dyDescent="0.45">
      <c r="B25" s="62" t="s">
        <v>26</v>
      </c>
      <c r="C25" s="63"/>
      <c r="D25" s="63"/>
      <c r="E25" s="23" t="str">
        <f>IF(SUM(E8:E23)&gt;0,SUM(E8:E23),"$0.00")</f>
        <v>$0.00</v>
      </c>
    </row>
    <row r="26" spans="2:13" x14ac:dyDescent="0.25">
      <c r="B26" s="73" t="s">
        <v>23</v>
      </c>
      <c r="C26" s="74"/>
      <c r="D26" s="74"/>
      <c r="E26" s="75"/>
      <c r="F26" s="14"/>
      <c r="G26" s="14"/>
      <c r="H26" s="14"/>
      <c r="I26" s="14"/>
      <c r="J26" s="14"/>
      <c r="K26" s="14"/>
      <c r="L26" s="14"/>
      <c r="M26" s="14"/>
    </row>
    <row r="27" spans="2:13" x14ac:dyDescent="0.25">
      <c r="B27" s="29" t="s">
        <v>22</v>
      </c>
      <c r="C27" s="30"/>
      <c r="D27" s="30"/>
      <c r="E27" s="31"/>
      <c r="F27" s="14"/>
      <c r="G27" s="14"/>
      <c r="H27" s="14"/>
      <c r="I27" s="14"/>
      <c r="J27" s="14"/>
      <c r="K27" s="14"/>
      <c r="L27" s="14"/>
      <c r="M27" s="14"/>
    </row>
    <row r="28" spans="2:13" ht="15.75" customHeight="1" thickBot="1" x14ac:dyDescent="0.3">
      <c r="B28" s="70" t="s">
        <v>36</v>
      </c>
      <c r="C28" s="71"/>
      <c r="D28" s="71"/>
      <c r="E28" s="72"/>
      <c r="F28" s="14"/>
      <c r="G28" s="14"/>
      <c r="H28" s="14"/>
      <c r="I28" s="14"/>
      <c r="J28" s="14"/>
      <c r="K28" s="14"/>
      <c r="L28" s="14"/>
      <c r="M28" s="14"/>
    </row>
    <row r="29" spans="2:13" ht="14.25" customHeight="1" x14ac:dyDescent="0.25">
      <c r="B29" s="2"/>
      <c r="C29" s="2"/>
      <c r="D29" s="2"/>
      <c r="E29" s="19"/>
      <c r="F29" s="2"/>
      <c r="G29" s="2"/>
      <c r="H29" s="2"/>
      <c r="I29" s="2"/>
      <c r="J29" s="2"/>
      <c r="K29" s="2"/>
      <c r="L29" s="14"/>
      <c r="M29" s="14"/>
    </row>
    <row r="30" spans="2:13" ht="14.25" customHeight="1" thickBot="1" x14ac:dyDescent="0.3">
      <c r="B30" s="28"/>
      <c r="C30" s="2"/>
      <c r="D30" s="2"/>
      <c r="E30" s="19"/>
      <c r="F30" s="2"/>
      <c r="G30" s="2"/>
      <c r="H30" s="2"/>
      <c r="I30" s="2"/>
      <c r="J30" s="2"/>
      <c r="K30" s="14"/>
      <c r="L30" s="14"/>
      <c r="M30" s="14"/>
    </row>
    <row r="31" spans="2:13" ht="21.6" thickBot="1" x14ac:dyDescent="0.45">
      <c r="B31" s="50" t="s">
        <v>49</v>
      </c>
      <c r="C31" s="51"/>
      <c r="D31" s="51"/>
      <c r="E31" s="52"/>
    </row>
    <row r="32" spans="2:13" x14ac:dyDescent="0.25">
      <c r="B32" s="64" t="s">
        <v>84</v>
      </c>
      <c r="C32" s="65"/>
      <c r="D32" s="65"/>
      <c r="E32" s="66"/>
    </row>
    <row r="33" spans="2:5" ht="14.4" thickBot="1" x14ac:dyDescent="0.3">
      <c r="B33" s="67" t="s">
        <v>83</v>
      </c>
      <c r="C33" s="68"/>
      <c r="D33" s="68"/>
      <c r="E33" s="69"/>
    </row>
    <row r="34" spans="2:5" x14ac:dyDescent="0.25">
      <c r="B34" s="4"/>
    </row>
    <row r="35" spans="2:5" x14ac:dyDescent="0.25">
      <c r="B35" s="4"/>
      <c r="C35" s="35" t="s">
        <v>48</v>
      </c>
      <c r="E35" s="15" t="s">
        <v>50</v>
      </c>
    </row>
    <row r="36" spans="2:5" ht="15.6" x14ac:dyDescent="0.3">
      <c r="B36" s="36" t="s">
        <v>47</v>
      </c>
      <c r="C36" s="48">
        <f>C21</f>
        <v>0</v>
      </c>
      <c r="D36" s="8"/>
      <c r="E36" s="40">
        <f>C36*0.0008</f>
        <v>0</v>
      </c>
    </row>
    <row r="37" spans="2:5" x14ac:dyDescent="0.25">
      <c r="B37" s="4"/>
    </row>
    <row r="38" spans="2:5" ht="15.6" x14ac:dyDescent="0.3">
      <c r="B38" s="36" t="s">
        <v>51</v>
      </c>
      <c r="C38" s="37" t="s">
        <v>85</v>
      </c>
      <c r="E38" s="40">
        <f>'Addtl Life'!C26+'Addtl Life'!G26+'Addtl Life'!K12</f>
        <v>0.5</v>
      </c>
    </row>
    <row r="39" spans="2:5" x14ac:dyDescent="0.25">
      <c r="B39" s="38"/>
      <c r="C39" s="38"/>
      <c r="D39" s="38"/>
      <c r="E39" s="39"/>
    </row>
  </sheetData>
  <sheetProtection algorithmName="SHA-512" hashValue="slQJ9nukXx+DF06xImFy4QAoEa25LCv5AGyLGjB6Vm0ubmB0SCfYFKwA2haZzecgYqwdYRLJqbOFAwDdMF/2VQ==" saltValue="vTarGRUPe6z5byQ0utlx8A==" spinCount="100000" sheet="1" objects="1" scenarios="1" selectLockedCells="1"/>
  <dataConsolidate/>
  <mergeCells count="10">
    <mergeCell ref="B32:E32"/>
    <mergeCell ref="B31:E31"/>
    <mergeCell ref="B33:E33"/>
    <mergeCell ref="B28:E28"/>
    <mergeCell ref="B26:E26"/>
    <mergeCell ref="B2:E2"/>
    <mergeCell ref="B4:E4"/>
    <mergeCell ref="B3:E3"/>
    <mergeCell ref="B20:E20"/>
    <mergeCell ref="B25:D25"/>
  </mergeCells>
  <printOptions horizontalCentered="1"/>
  <pageMargins left="0.5" right="0.5" top="0.5" bottom="0.5" header="0.3" footer="0.3"/>
  <pageSetup scale="74" fitToHeight="0" orientation="portrait" cellComments="asDisplayed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000-000000000000}">
          <x14:formula1>
            <xm:f>Sheet2!$B$9:$B$13</xm:f>
          </x14:formula1>
          <xm:sqref>C8 C16 C12</xm:sqref>
        </x14:dataValidation>
        <x14:dataValidation type="list" allowBlank="1" showInputMessage="1" showErrorMessage="1" xr:uid="{00000000-0002-0000-0000-000001000000}">
          <x14:formula1>
            <xm:f>Sheet2!$B$2:$B$7</xm:f>
          </x14:formula1>
          <xm:sqref>C6</xm:sqref>
        </x14:dataValidation>
        <x14:dataValidation type="list" allowBlank="1" showInputMessage="1" showErrorMessage="1" xr:uid="{00000000-0002-0000-0000-000002000000}">
          <x14:formula1>
            <xm:f>Sheet2!$B$22:$B$28</xm:f>
          </x14:formula1>
          <xm:sqref>C10</xm:sqref>
        </x14:dataValidation>
        <x14:dataValidation type="list" allowBlank="1" showInputMessage="1" showErrorMessage="1" xr:uid="{00000000-0002-0000-0000-000003000000}">
          <x14:formula1>
            <xm:f>Sheet2!$B$36:$B$40</xm:f>
          </x14:formula1>
          <xm:sqref>C18</xm:sqref>
        </x14:dataValidation>
        <x14:dataValidation type="list" allowBlank="1" showInputMessage="1" showErrorMessage="1" xr:uid="{00000000-0002-0000-0000-000004000000}">
          <x14:formula1>
            <xm:f>Sheet2!$B$30:$B$34</xm:f>
          </x14:formula1>
          <xm:sqref>C14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K33"/>
  <sheetViews>
    <sheetView workbookViewId="0">
      <selection activeCell="C24" sqref="C24"/>
    </sheetView>
  </sheetViews>
  <sheetFormatPr defaultRowHeight="14.4" x14ac:dyDescent="0.3"/>
  <cols>
    <col min="1" max="1" width="4.5546875" style="76" customWidth="1"/>
    <col min="2" max="2" width="14.33203125" style="76" customWidth="1"/>
    <col min="3" max="4" width="20" style="76" customWidth="1"/>
    <col min="5" max="5" width="8.88671875" style="76"/>
    <col min="6" max="6" width="14.33203125" style="76" customWidth="1"/>
    <col min="7" max="8" width="20.6640625" style="76" customWidth="1"/>
    <col min="9" max="9" width="8.88671875" style="76"/>
    <col min="10" max="11" width="20.6640625" style="76" customWidth="1"/>
    <col min="12" max="16384" width="8.88671875" style="76"/>
  </cols>
  <sheetData>
    <row r="2" spans="1:11" ht="15" thickBot="1" x14ac:dyDescent="0.35"/>
    <row r="3" spans="1:11" ht="21" x14ac:dyDescent="0.4">
      <c r="B3" s="77" t="s">
        <v>70</v>
      </c>
      <c r="C3" s="78"/>
      <c r="D3" s="78"/>
      <c r="E3" s="78"/>
      <c r="F3" s="78"/>
      <c r="G3" s="78"/>
      <c r="H3" s="78"/>
      <c r="I3" s="78"/>
      <c r="J3" s="78"/>
      <c r="K3" s="79"/>
    </row>
    <row r="4" spans="1:11" ht="18.75" customHeight="1" x14ac:dyDescent="0.35">
      <c r="B4" s="80" t="s">
        <v>74</v>
      </c>
      <c r="C4" s="81"/>
      <c r="D4" s="81"/>
      <c r="E4" s="81"/>
      <c r="F4" s="81"/>
      <c r="G4" s="81"/>
      <c r="H4" s="81"/>
      <c r="I4" s="81"/>
      <c r="J4" s="81"/>
      <c r="K4" s="82"/>
    </row>
    <row r="5" spans="1:11" ht="18" x14ac:dyDescent="0.35">
      <c r="B5" s="83" t="s">
        <v>81</v>
      </c>
      <c r="C5" s="84"/>
      <c r="D5" s="84"/>
      <c r="E5" s="85"/>
      <c r="F5" s="85"/>
      <c r="G5" s="85"/>
      <c r="H5" s="86"/>
      <c r="I5" s="86"/>
      <c r="J5" s="86"/>
      <c r="K5" s="87"/>
    </row>
    <row r="6" spans="1:11" ht="18" x14ac:dyDescent="0.35">
      <c r="B6" s="88" t="s">
        <v>64</v>
      </c>
      <c r="C6" s="89"/>
      <c r="D6" s="89"/>
      <c r="E6" s="90"/>
      <c r="F6" s="90"/>
      <c r="G6" s="90"/>
      <c r="H6" s="86"/>
      <c r="I6" s="86"/>
      <c r="J6" s="86"/>
      <c r="K6" s="87"/>
    </row>
    <row r="7" spans="1:11" ht="18" x14ac:dyDescent="0.35">
      <c r="A7" s="91"/>
      <c r="B7" s="92"/>
      <c r="C7" s="93"/>
      <c r="D7" s="93"/>
      <c r="E7" s="86"/>
      <c r="F7" s="86"/>
      <c r="G7" s="86"/>
      <c r="H7" s="86"/>
      <c r="I7" s="86"/>
      <c r="J7" s="86"/>
      <c r="K7" s="87"/>
    </row>
    <row r="8" spans="1:11" ht="15.6" x14ac:dyDescent="0.3">
      <c r="B8" s="94" t="s">
        <v>69</v>
      </c>
      <c r="C8" s="95"/>
      <c r="D8" s="95"/>
      <c r="E8" s="86"/>
      <c r="F8" s="95" t="s">
        <v>71</v>
      </c>
      <c r="G8" s="95"/>
      <c r="H8" s="95"/>
      <c r="I8" s="86"/>
      <c r="J8" s="95" t="s">
        <v>80</v>
      </c>
      <c r="K8" s="96"/>
    </row>
    <row r="9" spans="1:11" ht="15.6" x14ac:dyDescent="0.3">
      <c r="B9" s="97"/>
      <c r="C9" s="98" t="s">
        <v>68</v>
      </c>
      <c r="D9" s="99"/>
      <c r="E9" s="86"/>
      <c r="F9" s="100"/>
      <c r="G9" s="98" t="s">
        <v>68</v>
      </c>
      <c r="H9" s="99"/>
      <c r="I9" s="86"/>
      <c r="J9" s="101" t="s">
        <v>77</v>
      </c>
      <c r="K9" s="102"/>
    </row>
    <row r="10" spans="1:11" ht="43.2" x14ac:dyDescent="0.3">
      <c r="A10" s="103"/>
      <c r="B10" s="104" t="s">
        <v>82</v>
      </c>
      <c r="C10" s="105" t="s">
        <v>72</v>
      </c>
      <c r="D10" s="105" t="s">
        <v>73</v>
      </c>
      <c r="E10" s="86"/>
      <c r="F10" s="105" t="s">
        <v>82</v>
      </c>
      <c r="G10" s="105" t="s">
        <v>75</v>
      </c>
      <c r="H10" s="105" t="s">
        <v>76</v>
      </c>
      <c r="I10" s="86"/>
      <c r="J10" s="106" t="s">
        <v>65</v>
      </c>
      <c r="K10" s="107">
        <v>0.1</v>
      </c>
    </row>
    <row r="11" spans="1:11" x14ac:dyDescent="0.3">
      <c r="B11" s="108" t="s">
        <v>52</v>
      </c>
      <c r="C11" s="109">
        <v>0.15</v>
      </c>
      <c r="D11" s="109">
        <v>0.23</v>
      </c>
      <c r="E11" s="86"/>
      <c r="F11" s="110" t="s">
        <v>52</v>
      </c>
      <c r="G11" s="109">
        <v>0.38</v>
      </c>
      <c r="H11" s="109">
        <v>0.54</v>
      </c>
      <c r="I11" s="86"/>
      <c r="J11" s="106" t="s">
        <v>66</v>
      </c>
      <c r="K11" s="47">
        <v>10000</v>
      </c>
    </row>
    <row r="12" spans="1:11" x14ac:dyDescent="0.3">
      <c r="B12" s="108" t="s">
        <v>53</v>
      </c>
      <c r="C12" s="109">
        <v>0.17</v>
      </c>
      <c r="D12" s="109">
        <v>0.27</v>
      </c>
      <c r="E12" s="86"/>
      <c r="F12" s="110" t="s">
        <v>53</v>
      </c>
      <c r="G12" s="109">
        <v>0.45</v>
      </c>
      <c r="H12" s="109">
        <v>0.64</v>
      </c>
      <c r="I12" s="86"/>
      <c r="J12" s="106" t="s">
        <v>67</v>
      </c>
      <c r="K12" s="111">
        <f>(K11/2000)*K10</f>
        <v>0.5</v>
      </c>
    </row>
    <row r="13" spans="1:11" x14ac:dyDescent="0.3">
      <c r="B13" s="108" t="s">
        <v>54</v>
      </c>
      <c r="C13" s="109">
        <v>0.19</v>
      </c>
      <c r="D13" s="109">
        <v>0.36</v>
      </c>
      <c r="E13" s="86"/>
      <c r="F13" s="110" t="s">
        <v>54</v>
      </c>
      <c r="G13" s="109">
        <v>0.6</v>
      </c>
      <c r="H13" s="109">
        <v>0.86</v>
      </c>
      <c r="I13" s="86"/>
      <c r="J13" s="86"/>
      <c r="K13" s="87"/>
    </row>
    <row r="14" spans="1:11" x14ac:dyDescent="0.3">
      <c r="B14" s="108" t="s">
        <v>55</v>
      </c>
      <c r="C14" s="109">
        <v>0.27</v>
      </c>
      <c r="D14" s="109">
        <v>0.41</v>
      </c>
      <c r="E14" s="86"/>
      <c r="F14" s="110" t="s">
        <v>55</v>
      </c>
      <c r="G14" s="109">
        <v>0.68</v>
      </c>
      <c r="H14" s="109">
        <v>0.98</v>
      </c>
      <c r="I14" s="86"/>
      <c r="J14" s="86"/>
      <c r="K14" s="87"/>
    </row>
    <row r="15" spans="1:11" x14ac:dyDescent="0.3">
      <c r="B15" s="108" t="s">
        <v>56</v>
      </c>
      <c r="C15" s="109">
        <v>0.38</v>
      </c>
      <c r="D15" s="109">
        <v>0.55000000000000004</v>
      </c>
      <c r="E15" s="86"/>
      <c r="F15" s="110" t="s">
        <v>56</v>
      </c>
      <c r="G15" s="109">
        <v>0.8</v>
      </c>
      <c r="H15" s="109">
        <v>1.19</v>
      </c>
      <c r="I15" s="86"/>
      <c r="J15" s="86"/>
      <c r="K15" s="87"/>
    </row>
    <row r="16" spans="1:11" x14ac:dyDescent="0.3">
      <c r="B16" s="108" t="s">
        <v>57</v>
      </c>
      <c r="C16" s="109">
        <v>0.57999999999999996</v>
      </c>
      <c r="D16" s="109">
        <v>0.81</v>
      </c>
      <c r="E16" s="86"/>
      <c r="F16" s="110" t="s">
        <v>57</v>
      </c>
      <c r="G16" s="109">
        <v>1.2</v>
      </c>
      <c r="H16" s="109">
        <v>1.82</v>
      </c>
      <c r="I16" s="86"/>
      <c r="J16" s="86"/>
      <c r="K16" s="87"/>
    </row>
    <row r="17" spans="2:11" x14ac:dyDescent="0.3">
      <c r="B17" s="108" t="s">
        <v>58</v>
      </c>
      <c r="C17" s="109">
        <v>0.88</v>
      </c>
      <c r="D17" s="109">
        <v>1.24</v>
      </c>
      <c r="E17" s="86"/>
      <c r="F17" s="110" t="s">
        <v>58</v>
      </c>
      <c r="G17" s="109">
        <v>1.84</v>
      </c>
      <c r="H17" s="109">
        <v>2.67</v>
      </c>
      <c r="I17" s="86"/>
      <c r="J17" s="86"/>
      <c r="K17" s="87"/>
    </row>
    <row r="18" spans="2:11" x14ac:dyDescent="0.3">
      <c r="B18" s="108" t="s">
        <v>59</v>
      </c>
      <c r="C18" s="109">
        <v>1.65</v>
      </c>
      <c r="D18" s="109">
        <v>2.27</v>
      </c>
      <c r="E18" s="86"/>
      <c r="F18" s="110" t="s">
        <v>59</v>
      </c>
      <c r="G18" s="109">
        <v>3.4</v>
      </c>
      <c r="H18" s="109">
        <v>4.7</v>
      </c>
      <c r="I18" s="86"/>
      <c r="J18" s="86"/>
      <c r="K18" s="87"/>
    </row>
    <row r="19" spans="2:11" x14ac:dyDescent="0.3">
      <c r="B19" s="108" t="s">
        <v>60</v>
      </c>
      <c r="C19" s="109">
        <v>2.52</v>
      </c>
      <c r="D19" s="109">
        <v>3.46</v>
      </c>
      <c r="E19" s="86"/>
      <c r="F19" s="110" t="s">
        <v>60</v>
      </c>
      <c r="G19" s="109">
        <v>5.14</v>
      </c>
      <c r="H19" s="109">
        <v>7.04</v>
      </c>
      <c r="I19" s="86"/>
      <c r="J19" s="86"/>
      <c r="K19" s="87"/>
    </row>
    <row r="20" spans="2:11" x14ac:dyDescent="0.3">
      <c r="B20" s="108" t="s">
        <v>61</v>
      </c>
      <c r="C20" s="109">
        <v>4.8600000000000003</v>
      </c>
      <c r="D20" s="109">
        <v>6.51</v>
      </c>
      <c r="E20" s="86"/>
      <c r="F20" s="110" t="s">
        <v>61</v>
      </c>
      <c r="G20" s="109">
        <v>9.82</v>
      </c>
      <c r="H20" s="109">
        <v>13.17</v>
      </c>
      <c r="I20" s="86"/>
      <c r="J20" s="86"/>
      <c r="K20" s="87"/>
    </row>
    <row r="21" spans="2:11" x14ac:dyDescent="0.3">
      <c r="B21" s="108" t="s">
        <v>62</v>
      </c>
      <c r="C21" s="109">
        <v>5.66</v>
      </c>
      <c r="D21" s="109">
        <v>9.27</v>
      </c>
      <c r="E21" s="86"/>
      <c r="F21" s="110" t="s">
        <v>62</v>
      </c>
      <c r="G21" s="109">
        <v>11.77</v>
      </c>
      <c r="H21" s="109">
        <v>16.48</v>
      </c>
      <c r="I21" s="86"/>
      <c r="J21" s="86"/>
      <c r="K21" s="87"/>
    </row>
    <row r="22" spans="2:11" x14ac:dyDescent="0.3">
      <c r="B22" s="108" t="s">
        <v>63</v>
      </c>
      <c r="C22" s="109">
        <v>7.88</v>
      </c>
      <c r="D22" s="109">
        <v>10.1</v>
      </c>
      <c r="E22" s="86"/>
      <c r="F22" s="110" t="s">
        <v>63</v>
      </c>
      <c r="G22" s="109">
        <v>16.48</v>
      </c>
      <c r="H22" s="109">
        <v>34.83</v>
      </c>
      <c r="I22" s="86"/>
      <c r="J22" s="86"/>
      <c r="K22" s="87"/>
    </row>
    <row r="23" spans="2:11" x14ac:dyDescent="0.3">
      <c r="B23" s="112"/>
      <c r="C23" s="86"/>
      <c r="D23" s="86"/>
      <c r="E23" s="86"/>
      <c r="F23" s="86"/>
      <c r="G23" s="86"/>
      <c r="H23" s="86"/>
      <c r="I23" s="86"/>
      <c r="J23" s="86"/>
      <c r="K23" s="87"/>
    </row>
    <row r="24" spans="2:11" x14ac:dyDescent="0.3">
      <c r="B24" s="113" t="s">
        <v>65</v>
      </c>
      <c r="C24" s="45">
        <v>0</v>
      </c>
      <c r="D24" s="86"/>
      <c r="E24" s="86"/>
      <c r="F24" s="86" t="s">
        <v>65</v>
      </c>
      <c r="G24" s="45">
        <v>0</v>
      </c>
      <c r="H24" s="86"/>
      <c r="I24" s="86"/>
      <c r="J24" s="86"/>
      <c r="K24" s="87"/>
    </row>
    <row r="25" spans="2:11" x14ac:dyDescent="0.3">
      <c r="B25" s="113" t="s">
        <v>66</v>
      </c>
      <c r="C25" s="46">
        <v>200000</v>
      </c>
      <c r="D25" s="114"/>
      <c r="E25" s="86"/>
      <c r="F25" s="86" t="s">
        <v>66</v>
      </c>
      <c r="G25" s="46">
        <v>30000</v>
      </c>
      <c r="H25" s="86"/>
      <c r="I25" s="86"/>
      <c r="J25" s="86"/>
      <c r="K25" s="87"/>
    </row>
    <row r="26" spans="2:11" x14ac:dyDescent="0.3">
      <c r="B26" s="113" t="s">
        <v>67</v>
      </c>
      <c r="C26" s="115">
        <f>(C25/10000)*C24</f>
        <v>0</v>
      </c>
      <c r="D26" s="86"/>
      <c r="E26" s="86"/>
      <c r="F26" s="86" t="s">
        <v>67</v>
      </c>
      <c r="G26" s="115">
        <f>(G25/10000)*G24</f>
        <v>0</v>
      </c>
      <c r="H26" s="86"/>
      <c r="I26" s="86"/>
      <c r="J26" s="86"/>
      <c r="K26" s="87"/>
    </row>
    <row r="27" spans="2:11" x14ac:dyDescent="0.3">
      <c r="B27" s="113"/>
      <c r="C27" s="86"/>
      <c r="D27" s="86"/>
      <c r="E27" s="86"/>
      <c r="F27" s="86"/>
      <c r="G27" s="86"/>
      <c r="H27" s="86"/>
      <c r="I27" s="86"/>
      <c r="J27" s="86"/>
      <c r="K27" s="87"/>
    </row>
    <row r="28" spans="2:11" ht="15" customHeight="1" x14ac:dyDescent="0.3">
      <c r="B28" s="116" t="s">
        <v>78</v>
      </c>
      <c r="C28" s="117"/>
      <c r="D28" s="117"/>
      <c r="E28" s="86"/>
      <c r="F28" s="117" t="s">
        <v>79</v>
      </c>
      <c r="G28" s="117"/>
      <c r="H28" s="117"/>
      <c r="I28" s="86"/>
      <c r="J28" s="86"/>
      <c r="K28" s="87"/>
    </row>
    <row r="29" spans="2:11" x14ac:dyDescent="0.3">
      <c r="B29" s="116"/>
      <c r="C29" s="117"/>
      <c r="D29" s="117"/>
      <c r="E29" s="86"/>
      <c r="F29" s="117"/>
      <c r="G29" s="117"/>
      <c r="H29" s="117"/>
      <c r="I29" s="86"/>
      <c r="J29" s="86"/>
      <c r="K29" s="87"/>
    </row>
    <row r="30" spans="2:11" x14ac:dyDescent="0.3">
      <c r="B30" s="116"/>
      <c r="C30" s="117"/>
      <c r="D30" s="117"/>
      <c r="E30" s="86"/>
      <c r="F30" s="117"/>
      <c r="G30" s="117"/>
      <c r="H30" s="117"/>
      <c r="I30" s="86"/>
      <c r="J30" s="86"/>
      <c r="K30" s="87"/>
    </row>
    <row r="31" spans="2:11" x14ac:dyDescent="0.3">
      <c r="B31" s="118"/>
      <c r="C31" s="119"/>
      <c r="D31" s="119"/>
      <c r="E31" s="86"/>
      <c r="F31" s="119"/>
      <c r="G31" s="119"/>
      <c r="H31" s="119"/>
      <c r="I31" s="86"/>
      <c r="J31" s="86"/>
      <c r="K31" s="87"/>
    </row>
    <row r="32" spans="2:11" ht="15" thickBot="1" x14ac:dyDescent="0.35">
      <c r="B32" s="120" t="s">
        <v>92</v>
      </c>
      <c r="C32" s="121"/>
      <c r="D32" s="121"/>
      <c r="E32" s="121"/>
      <c r="F32" s="121"/>
      <c r="G32" s="121"/>
      <c r="H32" s="121"/>
      <c r="I32" s="121"/>
      <c r="J32" s="121"/>
      <c r="K32" s="122"/>
    </row>
    <row r="33" spans="2:4" x14ac:dyDescent="0.3">
      <c r="B33" s="123"/>
      <c r="C33" s="123"/>
      <c r="D33" s="123"/>
    </row>
  </sheetData>
  <sheetProtection algorithmName="SHA-512" hashValue="PfJJ83HgHICI4ewcBdURzN7g4Icmg0YZpVdIZhr4MD10WjkYkV42LSRhsdjJ+Bp61dvcTbzdAq/taxWNxeSmRg==" saltValue="zsim/f3X35+3NpTMyay7/A==" spinCount="100000" sheet="1" objects="1" scenarios="1" selectLockedCells="1"/>
  <mergeCells count="11">
    <mergeCell ref="B32:K32"/>
    <mergeCell ref="B28:D30"/>
    <mergeCell ref="F28:H30"/>
    <mergeCell ref="B3:K3"/>
    <mergeCell ref="B4:K4"/>
    <mergeCell ref="J8:K8"/>
    <mergeCell ref="B8:D8"/>
    <mergeCell ref="C9:D9"/>
    <mergeCell ref="J9:K9"/>
    <mergeCell ref="F8:H8"/>
    <mergeCell ref="G9:H9"/>
  </mergeCells>
  <pageMargins left="0.7" right="0.7" top="0.75" bottom="0.75" header="0.3" footer="0.3"/>
  <pageSetup scale="5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J46"/>
  <sheetViews>
    <sheetView workbookViewId="0">
      <selection activeCell="B18" sqref="B18"/>
    </sheetView>
  </sheetViews>
  <sheetFormatPr defaultRowHeight="14.4" x14ac:dyDescent="0.3"/>
  <cols>
    <col min="2" max="2" width="36.33203125" bestFit="1" customWidth="1"/>
    <col min="3" max="3" width="9.44140625" bestFit="1" customWidth="1"/>
    <col min="4" max="4" width="9.88671875" bestFit="1" customWidth="1"/>
    <col min="5" max="5" width="10.44140625" bestFit="1" customWidth="1"/>
    <col min="6" max="6" width="11.33203125" bestFit="1" customWidth="1"/>
    <col min="8" max="8" width="9.88671875" bestFit="1" customWidth="1"/>
    <col min="10" max="10" width="10.5546875" bestFit="1" customWidth="1"/>
  </cols>
  <sheetData>
    <row r="2" spans="1:5" x14ac:dyDescent="0.3">
      <c r="B2" t="s">
        <v>25</v>
      </c>
    </row>
    <row r="3" spans="1:5" x14ac:dyDescent="0.3">
      <c r="B3" t="s">
        <v>6</v>
      </c>
    </row>
    <row r="4" spans="1:5" x14ac:dyDescent="0.3">
      <c r="B4" t="s">
        <v>7</v>
      </c>
    </row>
    <row r="5" spans="1:5" x14ac:dyDescent="0.3">
      <c r="B5" t="s">
        <v>44</v>
      </c>
    </row>
    <row r="6" spans="1:5" x14ac:dyDescent="0.3">
      <c r="B6" t="s">
        <v>45</v>
      </c>
    </row>
    <row r="7" spans="1:5" x14ac:dyDescent="0.3">
      <c r="B7" t="s">
        <v>9</v>
      </c>
    </row>
    <row r="9" spans="1:5" x14ac:dyDescent="0.3">
      <c r="B9" t="s">
        <v>25</v>
      </c>
    </row>
    <row r="10" spans="1:5" x14ac:dyDescent="0.3">
      <c r="B10" t="s">
        <v>1</v>
      </c>
    </row>
    <row r="11" spans="1:5" x14ac:dyDescent="0.3">
      <c r="B11" t="s">
        <v>29</v>
      </c>
    </row>
    <row r="12" spans="1:5" x14ac:dyDescent="0.3">
      <c r="B12" t="s">
        <v>37</v>
      </c>
    </row>
    <row r="13" spans="1:5" x14ac:dyDescent="0.3">
      <c r="B13" t="s">
        <v>2</v>
      </c>
    </row>
    <row r="16" spans="1:5" x14ac:dyDescent="0.3">
      <c r="A16" t="s">
        <v>6</v>
      </c>
      <c r="B16" t="s">
        <v>10</v>
      </c>
      <c r="C16" t="s">
        <v>11</v>
      </c>
      <c r="D16" t="s">
        <v>8</v>
      </c>
      <c r="E16" t="s">
        <v>9</v>
      </c>
    </row>
    <row r="17" spans="1:10" x14ac:dyDescent="0.3">
      <c r="A17" s="44">
        <v>-1142</v>
      </c>
      <c r="B17" s="44">
        <v>-1151</v>
      </c>
      <c r="C17" s="44">
        <f>B17</f>
        <v>-1151</v>
      </c>
      <c r="D17" s="33">
        <f>-(I23)</f>
        <v>-867.2075000000001</v>
      </c>
      <c r="E17" s="44">
        <v>0</v>
      </c>
    </row>
    <row r="18" spans="1:10" x14ac:dyDescent="0.3">
      <c r="A18" s="44">
        <v>-2031</v>
      </c>
      <c r="B18" s="44">
        <v>-2029</v>
      </c>
      <c r="C18" s="44">
        <f>B18</f>
        <v>-2029</v>
      </c>
      <c r="D18" s="33">
        <f>D17</f>
        <v>-867.2075000000001</v>
      </c>
      <c r="E18" s="44">
        <v>0</v>
      </c>
    </row>
    <row r="19" spans="1:10" x14ac:dyDescent="0.3">
      <c r="A19" s="44">
        <v>-1865</v>
      </c>
      <c r="B19" s="44">
        <v>-1750</v>
      </c>
      <c r="C19" s="44">
        <f>B19</f>
        <v>-1750</v>
      </c>
      <c r="D19" s="33">
        <f>D17</f>
        <v>-867.2075000000001</v>
      </c>
      <c r="E19" s="44">
        <v>0</v>
      </c>
    </row>
    <row r="20" spans="1:10" x14ac:dyDescent="0.3">
      <c r="A20" s="44">
        <v>-2741</v>
      </c>
      <c r="B20" s="44">
        <v>-2847</v>
      </c>
      <c r="C20" s="44">
        <f>B20</f>
        <v>-2847</v>
      </c>
      <c r="D20" s="33">
        <f>D17</f>
        <v>-867.2075000000001</v>
      </c>
      <c r="E20" s="44">
        <v>0</v>
      </c>
    </row>
    <row r="22" spans="1:10" x14ac:dyDescent="0.3">
      <c r="B22" t="s">
        <v>25</v>
      </c>
      <c r="C22" t="s">
        <v>12</v>
      </c>
      <c r="D22" t="s">
        <v>13</v>
      </c>
      <c r="E22" t="s">
        <v>39</v>
      </c>
      <c r="F22" t="s">
        <v>38</v>
      </c>
    </row>
    <row r="23" spans="1:10" x14ac:dyDescent="0.3">
      <c r="A23" t="s">
        <v>46</v>
      </c>
      <c r="B23" t="s">
        <v>86</v>
      </c>
      <c r="C23" s="43">
        <v>730.92</v>
      </c>
      <c r="D23" s="43">
        <v>1608.03</v>
      </c>
      <c r="E23" s="43">
        <v>1388.75</v>
      </c>
      <c r="F23" s="43">
        <v>2265.86</v>
      </c>
      <c r="G23" s="41"/>
      <c r="H23" s="41"/>
      <c r="I23" s="43">
        <f>0.95*(C26+C38+C32)</f>
        <v>867.2075000000001</v>
      </c>
      <c r="J23" t="s">
        <v>42</v>
      </c>
    </row>
    <row r="24" spans="1:10" x14ac:dyDescent="0.3">
      <c r="A24" t="s">
        <v>46</v>
      </c>
      <c r="B24" t="s">
        <v>87</v>
      </c>
      <c r="C24" s="43">
        <v>638.13</v>
      </c>
      <c r="D24" s="43">
        <v>1404.79</v>
      </c>
      <c r="E24" s="43">
        <v>1212.3900000000001</v>
      </c>
      <c r="F24" s="43">
        <v>1979.17</v>
      </c>
      <c r="G24" s="41"/>
      <c r="H24" s="41"/>
      <c r="I24" s="43"/>
    </row>
    <row r="25" spans="1:10" x14ac:dyDescent="0.3">
      <c r="A25" t="s">
        <v>46</v>
      </c>
      <c r="B25" t="s">
        <v>88</v>
      </c>
      <c r="C25" s="43">
        <v>483.08</v>
      </c>
      <c r="D25" s="43">
        <v>1063.4100000000001</v>
      </c>
      <c r="E25" s="43">
        <v>917.46</v>
      </c>
      <c r="F25" s="43">
        <v>1497.83</v>
      </c>
      <c r="G25" s="41"/>
      <c r="H25" s="41"/>
      <c r="I25" s="41"/>
    </row>
    <row r="26" spans="1:10" x14ac:dyDescent="0.3">
      <c r="A26" t="s">
        <v>46</v>
      </c>
      <c r="B26" t="s">
        <v>89</v>
      </c>
      <c r="C26" s="43">
        <v>821.57</v>
      </c>
      <c r="D26" s="43">
        <v>1807.46</v>
      </c>
      <c r="E26" s="43">
        <v>1561.02</v>
      </c>
      <c r="F26" s="43">
        <v>2546.9499999999998</v>
      </c>
      <c r="G26" s="41"/>
      <c r="H26" s="41"/>
      <c r="I26" s="43"/>
    </row>
    <row r="27" spans="1:10" x14ac:dyDescent="0.3">
      <c r="A27" t="s">
        <v>46</v>
      </c>
      <c r="B27" t="s">
        <v>90</v>
      </c>
      <c r="C27" s="43">
        <v>762.14</v>
      </c>
      <c r="D27" s="43">
        <v>1676.7</v>
      </c>
      <c r="E27" s="43">
        <v>1448.09</v>
      </c>
      <c r="F27" s="43">
        <v>2362.67</v>
      </c>
      <c r="G27" s="41"/>
      <c r="H27" s="41"/>
      <c r="I27" s="43"/>
      <c r="J27" s="32"/>
    </row>
    <row r="28" spans="1:10" x14ac:dyDescent="0.3">
      <c r="A28" t="s">
        <v>46</v>
      </c>
      <c r="B28" t="s">
        <v>91</v>
      </c>
      <c r="C28" s="43">
        <v>636.16</v>
      </c>
      <c r="D28" s="43">
        <v>1399.56</v>
      </c>
      <c r="E28" s="43">
        <v>1208.74</v>
      </c>
      <c r="F28" s="43">
        <v>1972.14</v>
      </c>
      <c r="G28" s="41"/>
      <c r="H28" s="41"/>
      <c r="I28" s="43"/>
    </row>
    <row r="29" spans="1:10" x14ac:dyDescent="0.3">
      <c r="C29" s="41"/>
      <c r="D29" s="41"/>
      <c r="E29" s="41"/>
      <c r="F29" s="41"/>
      <c r="I29" s="1"/>
    </row>
    <row r="30" spans="1:10" x14ac:dyDescent="0.3">
      <c r="B30" t="s">
        <v>25</v>
      </c>
      <c r="C30" s="41"/>
      <c r="D30" s="41"/>
      <c r="E30" s="41"/>
      <c r="F30" s="41"/>
    </row>
    <row r="31" spans="1:10" x14ac:dyDescent="0.3">
      <c r="A31" t="s">
        <v>14</v>
      </c>
      <c r="B31" t="s">
        <v>4</v>
      </c>
      <c r="C31" s="42">
        <v>75.760000000000005</v>
      </c>
      <c r="D31" s="42">
        <v>166.7</v>
      </c>
      <c r="E31" s="42">
        <v>143.97</v>
      </c>
      <c r="F31" s="42">
        <v>234.88</v>
      </c>
      <c r="I31" s="1"/>
    </row>
    <row r="32" spans="1:10" x14ac:dyDescent="0.3">
      <c r="A32" t="s">
        <v>14</v>
      </c>
      <c r="B32" t="s">
        <v>41</v>
      </c>
      <c r="C32" s="42">
        <v>69.45</v>
      </c>
      <c r="D32" s="42">
        <v>137.6</v>
      </c>
      <c r="E32" s="42">
        <v>153</v>
      </c>
      <c r="F32" s="42">
        <v>226.59</v>
      </c>
    </row>
    <row r="33" spans="1:7" x14ac:dyDescent="0.3">
      <c r="A33" t="s">
        <v>14</v>
      </c>
      <c r="B33" t="s">
        <v>40</v>
      </c>
      <c r="C33" s="42">
        <v>40.58</v>
      </c>
      <c r="D33" s="42">
        <v>80.37</v>
      </c>
      <c r="E33" s="42">
        <v>89.38</v>
      </c>
      <c r="F33" s="42">
        <v>132.38</v>
      </c>
    </row>
    <row r="34" spans="1:7" x14ac:dyDescent="0.3">
      <c r="A34" t="s">
        <v>14</v>
      </c>
      <c r="B34" t="s">
        <v>15</v>
      </c>
      <c r="C34" s="42">
        <v>48.17</v>
      </c>
      <c r="D34" s="42">
        <v>96.34</v>
      </c>
      <c r="E34" s="42">
        <v>102.62</v>
      </c>
      <c r="F34" s="42">
        <v>153.93</v>
      </c>
    </row>
    <row r="35" spans="1:7" x14ac:dyDescent="0.3">
      <c r="C35" s="41"/>
      <c r="D35" s="41"/>
      <c r="E35" s="41"/>
      <c r="F35" s="41"/>
    </row>
    <row r="36" spans="1:7" x14ac:dyDescent="0.3">
      <c r="B36" t="s">
        <v>25</v>
      </c>
      <c r="C36" s="41"/>
      <c r="D36" s="41"/>
      <c r="E36" s="41"/>
      <c r="F36" s="41"/>
    </row>
    <row r="37" spans="1:7" x14ac:dyDescent="0.3">
      <c r="A37" t="s">
        <v>16</v>
      </c>
      <c r="B37" t="s">
        <v>4</v>
      </c>
      <c r="C37" s="42">
        <v>8.49</v>
      </c>
      <c r="D37" s="42">
        <v>18.670000000000002</v>
      </c>
      <c r="E37" s="42">
        <v>16.12</v>
      </c>
      <c r="F37" s="42">
        <v>26.31</v>
      </c>
      <c r="G37" s="41"/>
    </row>
    <row r="38" spans="1:7" x14ac:dyDescent="0.3">
      <c r="A38" t="s">
        <v>16</v>
      </c>
      <c r="B38" t="s">
        <v>32</v>
      </c>
      <c r="C38" s="42">
        <v>21.83</v>
      </c>
      <c r="D38" s="42">
        <v>47.99</v>
      </c>
      <c r="E38" s="42">
        <v>41.4</v>
      </c>
      <c r="F38" s="42">
        <v>67.599999999999994</v>
      </c>
      <c r="G38" s="41"/>
    </row>
    <row r="39" spans="1:7" x14ac:dyDescent="0.3">
      <c r="A39" t="s">
        <v>16</v>
      </c>
      <c r="B39" t="s">
        <v>31</v>
      </c>
      <c r="C39" s="42">
        <v>14.15</v>
      </c>
      <c r="D39" s="42">
        <v>31.14</v>
      </c>
      <c r="E39" s="42">
        <v>26.9</v>
      </c>
      <c r="F39" s="42">
        <v>43.87</v>
      </c>
      <c r="G39" s="41"/>
    </row>
    <row r="40" spans="1:7" x14ac:dyDescent="0.3">
      <c r="A40" t="s">
        <v>16</v>
      </c>
      <c r="B40" t="s">
        <v>30</v>
      </c>
      <c r="C40" s="42">
        <v>6.89</v>
      </c>
      <c r="D40" s="42">
        <v>15.14</v>
      </c>
      <c r="E40" s="42">
        <v>13.08</v>
      </c>
      <c r="F40" s="42">
        <v>21.33</v>
      </c>
      <c r="G40" s="41"/>
    </row>
    <row r="41" spans="1:7" x14ac:dyDescent="0.3">
      <c r="C41" s="41"/>
      <c r="D41" s="41"/>
      <c r="E41" s="41"/>
      <c r="F41" s="41"/>
      <c r="G41" s="41"/>
    </row>
    <row r="42" spans="1:7" x14ac:dyDescent="0.3">
      <c r="C42" s="41"/>
      <c r="D42" s="41"/>
      <c r="E42" s="41"/>
      <c r="F42" s="41"/>
      <c r="G42" s="41"/>
    </row>
    <row r="43" spans="1:7" x14ac:dyDescent="0.3">
      <c r="B43" t="s">
        <v>27</v>
      </c>
      <c r="C43" s="41">
        <v>4.9000000000000004</v>
      </c>
      <c r="D43" s="41"/>
      <c r="E43" s="41"/>
      <c r="F43" s="41"/>
      <c r="G43" s="41"/>
    </row>
    <row r="44" spans="1:7" x14ac:dyDescent="0.3">
      <c r="B44" t="s">
        <v>19</v>
      </c>
      <c r="C44" s="41">
        <v>4.4000000000000004</v>
      </c>
      <c r="D44" s="41"/>
      <c r="E44" s="41"/>
      <c r="F44" s="41"/>
      <c r="G44" s="41"/>
    </row>
    <row r="45" spans="1:7" x14ac:dyDescent="0.3">
      <c r="B45" t="s">
        <v>28</v>
      </c>
      <c r="C45" s="41">
        <v>0</v>
      </c>
      <c r="D45" s="41"/>
      <c r="E45" s="41"/>
      <c r="F45" s="41"/>
      <c r="G45" s="41"/>
    </row>
    <row r="46" spans="1:7" x14ac:dyDescent="0.3">
      <c r="C46" s="41"/>
      <c r="D46" s="41"/>
      <c r="E46" s="41"/>
      <c r="F46" s="41"/>
      <c r="G46" s="41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Benefits Calc</vt:lpstr>
      <vt:lpstr>Addtl Life</vt:lpstr>
      <vt:lpstr>Sheet2</vt:lpstr>
      <vt:lpstr>'Addtl Life'!Print_Area</vt:lpstr>
    </vt:vector>
  </TitlesOfParts>
  <Company>Clackamas Community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Vicki</dc:creator>
  <cp:lastModifiedBy>Vanessa Vu</cp:lastModifiedBy>
  <cp:lastPrinted>2025-06-12T20:37:16Z</cp:lastPrinted>
  <dcterms:created xsi:type="dcterms:W3CDTF">2014-06-09T15:55:00Z</dcterms:created>
  <dcterms:modified xsi:type="dcterms:W3CDTF">2025-06-12T20:52:46Z</dcterms:modified>
  <cp:contentStatus/>
</cp:coreProperties>
</file>